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uveau dossier\"/>
    </mc:Choice>
  </mc:AlternateContent>
  <bookViews>
    <workbookView xWindow="-98" yWindow="-98" windowWidth="22695" windowHeight="14475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'2023'!#REF!</definedName>
    <definedName name="FRAIS_KM">#REF!</definedName>
    <definedName name="FRAIS_KM_FIXE" localSheetId="0">'2023'!#REF!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'2023'!#REF!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'2023'!$B$29</definedName>
    <definedName name="SOLDE">#REF!</definedName>
    <definedName name="SORTIES" localSheetId="0">'2023'!$B$21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'2023'!#REF!</definedName>
    <definedName name="SORTIES_ACHATS_HT">#REF!</definedName>
    <definedName name="SORTIES_CHARGES_SOCIALES_PATRONALES" localSheetId="0">'2023'!$B$26</definedName>
    <definedName name="SORTIES_CHARGES_SOCIALES_PATRONALES">#REF!</definedName>
    <definedName name="SORTIES_FRAIS_KM" localSheetId="0">'2023'!#REF!</definedName>
    <definedName name="SORTIES_FRAIS_KM">#REF!</definedName>
    <definedName name="SORTIES_FRAIS_PEE_AMUNDI" localSheetId="0">'2023'!$B$25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'2023'!$B$27</definedName>
    <definedName name="TOTAL_SORTIES">#REF!</definedName>
  </definedNames>
  <calcPr calcId="162913"/>
  <fileRecoveryPr repairLoad="1"/>
</workbook>
</file>

<file path=xl/calcChain.xml><?xml version="1.0" encoding="utf-8"?>
<calcChain xmlns="http://schemas.openxmlformats.org/spreadsheetml/2006/main">
  <c r="I25" i="15" l="1"/>
  <c r="C4" i="13"/>
  <c r="N27" i="15"/>
  <c r="N29" i="15" s="1"/>
  <c r="M27" i="15"/>
  <c r="E27" i="15"/>
  <c r="D27" i="15"/>
  <c r="C27" i="15"/>
  <c r="I26" i="15"/>
  <c r="H26" i="15"/>
  <c r="G26" i="15"/>
  <c r="F26" i="15"/>
  <c r="P26" i="15" s="1"/>
  <c r="N25" i="15"/>
  <c r="M25" i="15"/>
  <c r="L25" i="15"/>
  <c r="L27" i="15" s="1"/>
  <c r="K25" i="15"/>
  <c r="K27" i="15" s="1"/>
  <c r="K29" i="15" s="1"/>
  <c r="J25" i="15"/>
  <c r="J27" i="15" s="1"/>
  <c r="J29" i="15" s="1"/>
  <c r="G25" i="15"/>
  <c r="G27" i="15" s="1"/>
  <c r="F25" i="15"/>
  <c r="F27" i="15" s="1"/>
  <c r="I24" i="15"/>
  <c r="H24" i="15"/>
  <c r="G24" i="15"/>
  <c r="F24" i="15"/>
  <c r="P24" i="15" s="1"/>
  <c r="I23" i="15"/>
  <c r="H23" i="15"/>
  <c r="H25" i="15" s="1"/>
  <c r="G23" i="15"/>
  <c r="F23" i="15"/>
  <c r="P22" i="15"/>
  <c r="M19" i="15"/>
  <c r="M29" i="15" s="1"/>
  <c r="L19" i="15"/>
  <c r="L29" i="15" s="1"/>
  <c r="K19" i="15"/>
  <c r="J19" i="15"/>
  <c r="G19" i="15"/>
  <c r="E19" i="15"/>
  <c r="E29" i="15" s="1"/>
  <c r="D19" i="15"/>
  <c r="D29" i="15" s="1"/>
  <c r="C19" i="15"/>
  <c r="P18" i="15"/>
  <c r="I17" i="15"/>
  <c r="I19" i="15" s="1"/>
  <c r="H17" i="15"/>
  <c r="H19" i="15" s="1"/>
  <c r="G17" i="15"/>
  <c r="F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I27" i="15" l="1"/>
  <c r="I29" i="15" s="1"/>
  <c r="G29" i="15"/>
  <c r="P19" i="15"/>
  <c r="P23" i="15"/>
  <c r="H27" i="15"/>
  <c r="H29" i="15" s="1"/>
  <c r="C29" i="15"/>
  <c r="F19" i="15"/>
  <c r="F29" i="15" s="1"/>
  <c r="P25" i="15"/>
  <c r="P29" i="15" l="1"/>
  <c r="C3" i="13" s="1"/>
  <c r="P27" i="15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<sst xmlns="http://schemas.openxmlformats.org/spreadsheetml/2006/main" count="43" uniqueCount="42">
  <si>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</si>
  <si>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</si>
  <si>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</si>
  <si>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</si>
  <si>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</si>
  <si>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</si>
  <si>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</si>
  <si>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</si>
  <si>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</si>
  <si>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</si>
  <si>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</si>
  <si>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</si>
  <si>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</si>
  <si>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</si>
  <si>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</si>
  <si>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</si>
  <si>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</si>
  <si>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</si>
  <si>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</si>
  <si>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</si>
  <si>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</si>
  <si>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</si>
  <si>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</si>
  <si>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</si>
  <si>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</si>
  <si>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</si>
  <si>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</si>
  <si>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</si>
  <si>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</si>
  <si>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</si>
  <si>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</si>
  <si>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</si>
  <si>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</si>
  <si>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</si>
  <si>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</si>
  <si>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</si>
  <si>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</si>
  <si>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</si>
  <si>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</si>
  <si>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CSG/CRDS Intéressement</t>
  </si>
  <si>
    <t>Total Congés Payés Pris</t>
  </si>
  <si>
    <t>TJM (Avril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</si>
</sst>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4" xfId="0" applyFont="1" applyBorder="1"/>
    <xf numFmtId="4" fontId="1" fillId="0" borderId="4" xfId="0" applyNumberFormat="1" applyFont="1" applyBorder="1"/>
    <xf numFmtId="0" fontId="1" fillId="6" borderId="5" xfId="0" applyFont="1" applyFill="1" applyBorder="1"/>
    <xf numFmtId="0" fontId="0" fillId="6" borderId="4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5" xfId="0" applyFont="1" applyFill="1" applyBorder="1"/>
    <xf numFmtId="0" fontId="0" fillId="8" borderId="4" xfId="0" applyFill="1" applyBorder="1"/>
    <xf numFmtId="0" fontId="0" fillId="8" borderId="13" xfId="0" applyFill="1" applyBorder="1"/>
    <xf numFmtId="4" fontId="5" fillId="4" borderId="8" xfId="0" applyNumberFormat="1" applyFont="1" applyFill="1" applyBorder="1"/>
    <xf numFmtId="0" fontId="0" fillId="6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0" borderId="1" xfId="0" applyFont="1" applyFill="1" applyBorder="1" applyAlignment="1">
      <alignment vertical="center"/>
    </xf>
    <xf numFmtId="9" fontId="1" fillId="10" borderId="1" xfId="1" applyFont="1" applyFill="1" applyBorder="1" applyAlignment="1">
      <alignment vertical="center"/>
    </xf>
    <xf numFmtId="0" fontId="1" fillId="5" borderId="1" xfId="0" applyFont="1" applyFill="1" applyBorder="1"/>
    <xf numFmtId="4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4" fontId="13" fillId="12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tabSelected="1" topLeftCell="B1" workbookViewId="0">
      <selection activeCell="H25" sqref="H25:I25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57" customWidth="1"/>
    <col min="17" max="17" width="11" customWidth="1"/>
  </cols>
  <sheetData>
    <row r="1" spans="2:16" x14ac:dyDescent="0.45">
      <c r="B1" s="80" t="s">
        <v>9</v>
      </c>
      <c r="P1" s="52"/>
    </row>
    <row r="2" spans="2:16" x14ac:dyDescent="0.45">
      <c r="B2" s="8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3"/>
    </row>
    <row r="3" spans="2:16" ht="16.5" customHeight="1" x14ac:dyDescent="0.45">
      <c r="B3" s="21" t="s">
        <v>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10</v>
      </c>
      <c r="H3" s="22" t="s">
        <v>11</v>
      </c>
      <c r="I3" s="22" t="s">
        <v>12</v>
      </c>
      <c r="J3" s="22" t="s">
        <v>20</v>
      </c>
      <c r="K3" s="22" t="s">
        <v>13</v>
      </c>
      <c r="L3" s="22" t="s">
        <v>14</v>
      </c>
      <c r="M3" s="22" t="s">
        <v>15</v>
      </c>
      <c r="N3" s="22" t="s">
        <v>21</v>
      </c>
      <c r="O3" s="1"/>
      <c r="P3" s="54" t="s">
        <v>4</v>
      </c>
    </row>
    <row r="4" spans="2:16" ht="16.5" customHeight="1" x14ac:dyDescent="0.4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  <c r="P4" s="55"/>
    </row>
    <row r="5" spans="2:16" ht="15" customHeight="1" x14ac:dyDescent="0.45">
      <c r="B5" s="24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"/>
      <c r="P5" s="56"/>
    </row>
    <row r="6" spans="2:16" ht="15" customHeight="1" x14ac:dyDescent="0.45">
      <c r="B6" s="10" t="s">
        <v>29</v>
      </c>
      <c r="C6" s="11"/>
      <c r="D6" s="11"/>
      <c r="E6" s="11"/>
      <c r="F6" s="11">
        <v>19</v>
      </c>
      <c r="G6" s="11">
        <v>19</v>
      </c>
      <c r="H6" s="11">
        <v>19</v>
      </c>
      <c r="I6" s="11">
        <v>19</v>
      </c>
      <c r="J6" s="11"/>
      <c r="K6" s="11"/>
      <c r="L6" s="11"/>
      <c r="M6" s="11"/>
      <c r="N6" s="69"/>
      <c r="O6" s="51"/>
      <c r="P6" s="77">
        <f>SUM(C6:N6)</f>
        <v>76</v>
      </c>
    </row>
    <row r="7" spans="2:16" ht="15" customHeight="1" x14ac:dyDescent="0.45">
      <c r="B7" s="10" t="s">
        <v>30</v>
      </c>
      <c r="C7" s="11"/>
      <c r="D7" s="11"/>
      <c r="E7" s="11"/>
      <c r="F7" s="11">
        <v>13</v>
      </c>
      <c r="G7" s="11">
        <v>18</v>
      </c>
      <c r="H7" s="11">
        <v>20</v>
      </c>
      <c r="I7" s="11">
        <v>11</v>
      </c>
      <c r="J7" s="11"/>
      <c r="K7" s="11"/>
      <c r="L7" s="11"/>
      <c r="M7" s="11"/>
      <c r="N7" s="11"/>
      <c r="O7" s="51"/>
      <c r="P7" s="77">
        <f>SUM(C7:N7)</f>
        <v>62</v>
      </c>
    </row>
    <row r="8" spans="2:16" ht="15" customHeight="1" x14ac:dyDescent="0.45">
      <c r="B8" s="15" t="s">
        <v>31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-6</v>
      </c>
      <c r="G8" s="63">
        <f t="shared" si="0"/>
        <v>-1</v>
      </c>
      <c r="H8" s="63">
        <f t="shared" si="0"/>
        <v>1</v>
      </c>
      <c r="I8" s="63">
        <f t="shared" si="0"/>
        <v>-8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51"/>
      <c r="P8" s="77">
        <f>SUM(C8:N8)</f>
        <v>-14</v>
      </c>
    </row>
    <row r="9" spans="2:16" ht="15" customHeight="1" x14ac:dyDescent="0.45">
      <c r="B9" s="2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"/>
      <c r="P9" s="78"/>
    </row>
    <row r="10" spans="2:16" ht="15" customHeight="1" x14ac:dyDescent="0.45"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8"/>
      <c r="O10" s="1"/>
      <c r="P10" s="41"/>
    </row>
    <row r="11" spans="2:16" ht="15" customHeight="1" x14ac:dyDescent="0.45">
      <c r="B11" s="16" t="s">
        <v>22</v>
      </c>
      <c r="C11" s="58"/>
      <c r="D11" s="58"/>
      <c r="E11" s="58"/>
      <c r="F11" s="58">
        <v>13</v>
      </c>
      <c r="G11" s="58">
        <v>18</v>
      </c>
      <c r="H11" s="58">
        <v>20</v>
      </c>
      <c r="I11" s="58">
        <v>11</v>
      </c>
      <c r="J11" s="58"/>
      <c r="K11" s="58"/>
      <c r="L11" s="58"/>
      <c r="M11" s="58"/>
      <c r="N11" s="58"/>
      <c r="P11" s="77">
        <f>SUM(C11:N11)</f>
        <v>62</v>
      </c>
    </row>
    <row r="12" spans="2:16" ht="15" customHeight="1" x14ac:dyDescent="0.45">
      <c r="B12" s="10" t="s">
        <v>24</v>
      </c>
      <c r="C12" s="59"/>
      <c r="D12" s="59"/>
      <c r="E12" s="59"/>
      <c r="F12" s="59">
        <v>6</v>
      </c>
      <c r="G12" s="59">
        <v>1</v>
      </c>
      <c r="H12" s="59">
        <v>2</v>
      </c>
      <c r="I12" s="59">
        <v>9</v>
      </c>
      <c r="J12" s="59"/>
      <c r="K12" s="59"/>
      <c r="L12" s="59"/>
      <c r="M12" s="59"/>
      <c r="N12" s="59"/>
      <c r="P12" s="77">
        <f>SUM(C12:N12)</f>
        <v>18</v>
      </c>
    </row>
    <row r="13" spans="2:16" ht="15" customHeight="1" x14ac:dyDescent="0.45">
      <c r="B13" s="10" t="s">
        <v>25</v>
      </c>
      <c r="C13" s="60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P13" s="77">
        <f>SUM(C13:N13)</f>
        <v>0</v>
      </c>
    </row>
    <row r="14" spans="2:16" ht="15" customHeight="1" x14ac:dyDescent="0.45">
      <c r="B14" s="15" t="s">
        <v>23</v>
      </c>
      <c r="C14" s="61"/>
      <c r="D14" s="62"/>
      <c r="E14" s="62"/>
      <c r="F14" s="62"/>
      <c r="G14" s="62"/>
      <c r="H14" s="65"/>
      <c r="I14" s="62"/>
      <c r="J14" s="62"/>
      <c r="K14" s="62"/>
      <c r="L14" s="65"/>
      <c r="M14" s="62"/>
      <c r="N14" s="62"/>
      <c r="P14" s="77">
        <f>SUM(C14:N14)</f>
        <v>0</v>
      </c>
    </row>
    <row r="15" spans="2:16" ht="15" customHeight="1" x14ac:dyDescent="0.4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42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1"/>
      <c r="P16" s="43"/>
    </row>
    <row r="17" spans="2:18" ht="15" customHeight="1" x14ac:dyDescent="0.45">
      <c r="B17" s="10" t="s">
        <v>6</v>
      </c>
      <c r="C17" s="14"/>
      <c r="D17" s="79"/>
      <c r="E17" s="79"/>
      <c r="F17" s="79">
        <f>F11*Params!$C$5*(1-Params!$C$3)-Params!$C$4</f>
        <v>6622.6</v>
      </c>
      <c r="G17" s="79">
        <f>G11*Params!$C$5*(1-Params!$C$3)-Params!$C$4</f>
        <v>9198.6</v>
      </c>
      <c r="H17" s="79">
        <f>H11*Params!$C$5*(1-Params!$C$3)-Params!$C$4</f>
        <v>10229</v>
      </c>
      <c r="I17" s="79">
        <f>I11*Params!$C$5*(1-Params!$C$3)-Params!$C$4</f>
        <v>5592.2</v>
      </c>
      <c r="J17" s="79"/>
      <c r="K17" s="79"/>
      <c r="L17" s="79"/>
      <c r="M17" s="79"/>
      <c r="N17" s="14"/>
      <c r="O17" s="4"/>
      <c r="P17" s="44">
        <f>SUM(C17:N17)</f>
        <v>31642.400000000001</v>
      </c>
    </row>
    <row r="18" spans="2:18" ht="15" customHeight="1" x14ac:dyDescent="0.45">
      <c r="B18" s="10" t="s">
        <v>23</v>
      </c>
      <c r="C18" s="1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11"/>
      <c r="O18" s="4"/>
      <c r="P18" s="44">
        <f>SUM(C18:N18)</f>
        <v>0</v>
      </c>
    </row>
    <row r="19" spans="2:18" ht="15" customHeight="1" x14ac:dyDescent="0.45">
      <c r="B19" s="2" t="s">
        <v>2</v>
      </c>
      <c r="C19" s="36">
        <f t="shared" ref="C19:M19" si="1">SUM(C17:C18)</f>
        <v>0</v>
      </c>
      <c r="D19" s="36">
        <f t="shared" si="1"/>
        <v>0</v>
      </c>
      <c r="E19" s="36">
        <f t="shared" si="1"/>
        <v>0</v>
      </c>
      <c r="F19" s="36">
        <f t="shared" si="1"/>
        <v>6622.6</v>
      </c>
      <c r="G19" s="36">
        <f t="shared" si="1"/>
        <v>9198.6</v>
      </c>
      <c r="H19" s="36">
        <f t="shared" si="1"/>
        <v>10229</v>
      </c>
      <c r="I19" s="36">
        <f t="shared" si="1"/>
        <v>5592.2</v>
      </c>
      <c r="J19" s="36">
        <f t="shared" si="1"/>
        <v>0</v>
      </c>
      <c r="K19" s="36">
        <f t="shared" si="1"/>
        <v>0</v>
      </c>
      <c r="L19" s="36">
        <f t="shared" si="1"/>
        <v>0</v>
      </c>
      <c r="M19" s="36">
        <f t="shared" si="1"/>
        <v>0</v>
      </c>
      <c r="N19" s="36"/>
      <c r="O19" s="5"/>
      <c r="P19" s="45">
        <f>SUM(C19:N19)</f>
        <v>31642.400000000001</v>
      </c>
    </row>
    <row r="20" spans="2:18" ht="15" customHeight="1" x14ac:dyDescent="0.45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"/>
      <c r="P20" s="46"/>
    </row>
    <row r="21" spans="2:18" ht="15" customHeight="1" x14ac:dyDescent="0.45">
      <c r="B21" s="32" t="s">
        <v>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4"/>
      <c r="P21" s="47"/>
    </row>
    <row r="22" spans="2:18" ht="15" customHeight="1" x14ac:dyDescent="0.45">
      <c r="B22" s="10" t="s">
        <v>7</v>
      </c>
      <c r="C22" s="11"/>
      <c r="D22" s="11"/>
      <c r="E22" s="11"/>
      <c r="F22" s="11">
        <v>5086.21</v>
      </c>
      <c r="G22" s="11">
        <v>5086.21</v>
      </c>
      <c r="H22" s="11">
        <v>5086.21</v>
      </c>
      <c r="I22" s="11">
        <v>5086.21</v>
      </c>
      <c r="J22" s="11"/>
      <c r="K22" s="11"/>
      <c r="L22" s="11"/>
      <c r="M22" s="11"/>
      <c r="N22" s="11"/>
      <c r="O22" s="4"/>
      <c r="P22" s="44">
        <f t="shared" ref="P22:P27" si="2">SUM(C22:N22)</f>
        <v>20344.84</v>
      </c>
    </row>
    <row r="23" spans="2:18" s="75" customFormat="1" x14ac:dyDescent="0.45">
      <c r="B23" s="71" t="s">
        <v>38</v>
      </c>
      <c r="C23" s="76"/>
      <c r="D23" s="76"/>
      <c r="E23" s="76"/>
      <c r="F23" s="76">
        <f>(5830.99/5)*(1-9.7%)</f>
        <v>1053.0767939999998</v>
      </c>
      <c r="G23" s="76">
        <f>(5830.99/5)*(1-9.7%)</f>
        <v>1053.0767939999998</v>
      </c>
      <c r="H23" s="76">
        <f>(5830.99/5)*(1-9.7%)</f>
        <v>1053.0767939999998</v>
      </c>
      <c r="I23" s="76">
        <f>(5830.99/5)*(1-9.7%)</f>
        <v>1053.0767939999998</v>
      </c>
      <c r="J23" s="76"/>
      <c r="K23" s="76"/>
      <c r="L23" s="76"/>
      <c r="M23" s="76"/>
      <c r="N23" s="72"/>
      <c r="O23" s="73"/>
      <c r="P23" s="74">
        <f t="shared" si="2"/>
        <v>4212.3071759999993</v>
      </c>
    </row>
    <row r="24" spans="2:18" x14ac:dyDescent="0.45">
      <c r="B24" s="12" t="s">
        <v>39</v>
      </c>
      <c r="C24" s="13"/>
      <c r="D24" s="13"/>
      <c r="E24" s="13"/>
      <c r="F24" s="13">
        <f>(5830.99/5)*9.7%</f>
        <v>113.12120599999997</v>
      </c>
      <c r="G24" s="13">
        <f>(5830.99/5)*9.7%</f>
        <v>113.12120599999997</v>
      </c>
      <c r="H24" s="13">
        <f>(5830.99/5)*9.7%</f>
        <v>113.12120599999997</v>
      </c>
      <c r="I24" s="13">
        <f>(5830.99/5)*9.7%</f>
        <v>113.12120599999997</v>
      </c>
      <c r="J24" s="13"/>
      <c r="K24" s="13"/>
      <c r="L24" s="13"/>
      <c r="M24" s="13"/>
      <c r="N24" s="13"/>
      <c r="O24" s="4"/>
      <c r="P24" s="44">
        <f t="shared" si="2"/>
        <v>452.48482399999989</v>
      </c>
    </row>
    <row r="25" spans="2:18" ht="15" customHeight="1" x14ac:dyDescent="0.45">
      <c r="B25" s="64" t="s">
        <v>35</v>
      </c>
      <c r="C25" s="13"/>
      <c r="D25" s="13"/>
      <c r="E25" s="13"/>
      <c r="F25" s="13">
        <f>(F23)*0.02</f>
        <v>21.061535879999997</v>
      </c>
      <c r="G25" s="13">
        <f>(G23)*0.02</f>
        <v>21.061535879999997</v>
      </c>
      <c r="H25" s="13">
        <f>(H23)*0.02</f>
        <v>21.061535879999997</v>
      </c>
      <c r="I25" s="13">
        <f>(I23)*0.02</f>
        <v>21.061535879999997</v>
      </c>
      <c r="J25" s="13">
        <f>(J23)*0.02</f>
        <v>0</v>
      </c>
      <c r="K25" s="13">
        <f>(K23)*0.02</f>
        <v>0</v>
      </c>
      <c r="L25" s="13">
        <f>(L23)*0.02</f>
        <v>0</v>
      </c>
      <c r="M25" s="13">
        <f>(M23)*0.02</f>
        <v>0</v>
      </c>
      <c r="N25" s="13">
        <f>(N23)*0.02</f>
        <v>0</v>
      </c>
      <c r="O25" s="4"/>
      <c r="P25" s="44">
        <f t="shared" si="2"/>
        <v>84.24614351999999</v>
      </c>
    </row>
    <row r="26" spans="2:18" ht="15" customHeight="1" x14ac:dyDescent="0.45">
      <c r="B26" s="10" t="s">
        <v>8</v>
      </c>
      <c r="C26" s="11"/>
      <c r="D26" s="11"/>
      <c r="E26" s="11"/>
      <c r="F26" s="11">
        <f>1078.89+2379.22</f>
        <v>3458.1099999999997</v>
      </c>
      <c r="G26" s="11">
        <f>1078.89+2397.92</f>
        <v>3476.8100000000004</v>
      </c>
      <c r="H26" s="11">
        <f>1078.89+2383.32</f>
        <v>3462.21</v>
      </c>
      <c r="I26" s="11">
        <f>1078.89+2385.93</f>
        <v>3464.8199999999997</v>
      </c>
      <c r="J26" s="11"/>
      <c r="K26" s="11"/>
      <c r="L26" s="11"/>
      <c r="M26" s="11"/>
      <c r="N26" s="11"/>
      <c r="O26" s="4"/>
      <c r="P26" s="44">
        <f t="shared" si="2"/>
        <v>13861.95</v>
      </c>
    </row>
    <row r="27" spans="2:18" ht="15" customHeight="1" x14ac:dyDescent="0.45">
      <c r="B27" s="8" t="s">
        <v>3</v>
      </c>
      <c r="C27" s="9">
        <f t="shared" ref="C27:N27" si="3">SUM(C22:C26)</f>
        <v>0</v>
      </c>
      <c r="D27" s="9">
        <f t="shared" si="3"/>
        <v>0</v>
      </c>
      <c r="E27" s="9">
        <f t="shared" si="3"/>
        <v>0</v>
      </c>
      <c r="F27" s="9">
        <f t="shared" si="3"/>
        <v>9731.5795358799987</v>
      </c>
      <c r="G27" s="9">
        <f t="shared" si="3"/>
        <v>9750.2795358799995</v>
      </c>
      <c r="H27" s="9">
        <f t="shared" si="3"/>
        <v>9735.6795358799991</v>
      </c>
      <c r="I27" s="9">
        <f t="shared" si="3"/>
        <v>9738.2895358799979</v>
      </c>
      <c r="J27" s="9">
        <f t="shared" si="3"/>
        <v>0</v>
      </c>
      <c r="K27" s="9">
        <f t="shared" si="3"/>
        <v>0</v>
      </c>
      <c r="L27" s="9">
        <f t="shared" si="3"/>
        <v>0</v>
      </c>
      <c r="M27" s="9">
        <f t="shared" si="3"/>
        <v>0</v>
      </c>
      <c r="N27" s="9">
        <f t="shared" si="3"/>
        <v>0</v>
      </c>
      <c r="O27" s="4"/>
      <c r="P27" s="48">
        <f t="shared" si="2"/>
        <v>38955.82814351999</v>
      </c>
    </row>
    <row r="28" spans="2:18" ht="15" customHeight="1" x14ac:dyDescent="0.4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"/>
      <c r="P28" s="49"/>
    </row>
    <row r="29" spans="2:18" ht="15" customHeight="1" x14ac:dyDescent="0.45">
      <c r="B29" s="39" t="s">
        <v>27</v>
      </c>
      <c r="C29" s="40">
        <f t="shared" ref="C29:N29" si="4">+C19-C27</f>
        <v>0</v>
      </c>
      <c r="D29" s="40">
        <f t="shared" si="4"/>
        <v>0</v>
      </c>
      <c r="E29" s="40">
        <f t="shared" si="4"/>
        <v>0</v>
      </c>
      <c r="F29" s="40">
        <f t="shared" si="4"/>
        <v>-3108.9795358799984</v>
      </c>
      <c r="G29" s="40">
        <f t="shared" si="4"/>
        <v>-551.67953587999909</v>
      </c>
      <c r="H29" s="40">
        <f t="shared" si="4"/>
        <v>493.32046412000091</v>
      </c>
      <c r="I29" s="40">
        <f t="shared" si="4"/>
        <v>-4146.089535879998</v>
      </c>
      <c r="J29" s="40">
        <f t="shared" si="4"/>
        <v>0</v>
      </c>
      <c r="K29" s="40">
        <f t="shared" si="4"/>
        <v>0</v>
      </c>
      <c r="L29" s="40">
        <f t="shared" si="4"/>
        <v>0</v>
      </c>
      <c r="M29" s="40">
        <f t="shared" si="4"/>
        <v>0</v>
      </c>
      <c r="N29" s="40">
        <f t="shared" si="4"/>
        <v>0</v>
      </c>
      <c r="O29" s="4"/>
      <c r="P29" s="50">
        <f>SUM(C29:N29)</f>
        <v>-7313.4281435199946</v>
      </c>
    </row>
    <row r="30" spans="2:18" ht="15" customHeight="1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0"/>
    </row>
    <row r="31" spans="2:18" ht="15" customHeight="1" x14ac:dyDescent="0.4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2" t="s">
        <v>34</v>
      </c>
      <c r="C2" s="83"/>
    </row>
    <row r="3" spans="2:3" ht="27" customHeight="1" x14ac:dyDescent="0.45">
      <c r="B3" s="37" t="s">
        <v>32</v>
      </c>
      <c r="C3" s="38">
        <v>0.08</v>
      </c>
    </row>
    <row r="4" spans="2:3" ht="27" customHeight="1" x14ac:dyDescent="0.45">
      <c r="B4" s="37" t="s">
        <v>33</v>
      </c>
      <c r="C4" s="37">
        <v>75</v>
      </c>
    </row>
    <row r="5" spans="2:3" ht="21" customHeight="1" x14ac:dyDescent="0.45">
      <c r="B5" s="37" t="s">
        <v>41</v>
      </c>
      <c r="C5" s="37">
        <v>560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84" t="s">
        <v>36</v>
      </c>
      <c r="C2" s="85"/>
    </row>
    <row r="3" spans="2:3" ht="22.05" customHeight="1" x14ac:dyDescent="0.45">
      <c r="B3" s="66" t="s">
        <v>37</v>
      </c>
      <c r="C3" s="68">
        <f>'2023'!P29</f>
        <v>-7313.4281435199946</v>
      </c>
    </row>
    <row r="4" spans="2:3" ht="22.05" customHeight="1" x14ac:dyDescent="0.45">
      <c r="B4" s="67" t="s">
        <v>40</v>
      </c>
      <c r="C4" s="68">
        <f>'2023'!P12</f>
        <v>18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2023-08-07T20:53:51Z</dcterms:modified>
</cp:coreProperties>
</file>