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PC-HOUDA\Downloads\Normal (2)\"/>
    </mc:Choice>
  </mc:AlternateContent>
  <xr:revisionPtr revIDLastSave="0" documentId="13_ncr:1_{511E2E45-75C4-4ACE-93C7-56D97CEF6D35}" xr6:coauthVersionLast="47" xr6:coauthVersionMax="47" xr10:uidLastSave="{00000000-0000-0000-0000-000000000000}"/>
  <bookViews>
    <workbookView xWindow="-98" yWindow="-98" windowWidth="22695" windowHeight="14476" activeTab="3" xr2:uid="{00000000-000D-0000-FFFF-FFFF00000000}"/>
  </bookViews>
  <sheets>
    <sheet name="2022" sheetId="12" r:id="rId1"/>
    <sheet name="2023" sheetId="14" r:id="rId2"/>
    <sheet name="Params" sheetId="10" r:id="rId3"/>
    <sheet name="Synthése" sheetId="13" r:id="rId4"/>
  </sheets>
  <definedNames>
    <definedName name="AOUT" localSheetId="1">'2023'!$J$3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1">'2023'!$F$3</definedName>
    <definedName name="AVRIL">'2022'!$F$3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1">'2023'!$D$3</definedName>
    <definedName name="FEVRIER">'2022'!$D$3</definedName>
    <definedName name="FRAIS_KM" localSheetId="0">'2022'!$B$30</definedName>
    <definedName name="FRAIS_KM" localSheetId="1">'2023'!$B$30</definedName>
    <definedName name="JANVIER" localSheetId="1">'2023'!$C$3</definedName>
    <definedName name="JANVIER">'2022'!$C$3</definedName>
    <definedName name="JUILLET" localSheetId="1">'2023'!$I$3</definedName>
    <definedName name="JUILLET">'2022'!$I$3</definedName>
    <definedName name="JUIN" localSheetId="1">'2023'!$H$3</definedName>
    <definedName name="JUIN">'2022'!$H$3</definedName>
    <definedName name="MAI" localSheetId="1">'2023'!$G$3</definedName>
    <definedName name="MAI">'2022'!$G$3</definedName>
    <definedName name="MARS" localSheetId="1">'2023'!$E$3</definedName>
    <definedName name="MARS">'2022'!$E$3</definedName>
    <definedName name="MOIS" localSheetId="0">'2022'!$B$3</definedName>
    <definedName name="MOIS" localSheetId="1">'2023'!$B$3</definedName>
    <definedName name="MOIS">#REF!</definedName>
    <definedName name="NOMBRE_KM" localSheetId="0">'2022'!$B$29</definedName>
    <definedName name="NOMBRE_KM" localSheetId="1">'2023'!$B$29</definedName>
    <definedName name="NOVEMBRE" localSheetId="0">'2022'!$M$3</definedName>
    <definedName name="NOVEMBRE" localSheetId="1">'2023'!$M$3</definedName>
    <definedName name="NOVEMBRE">#REF!</definedName>
    <definedName name="OCTOBRE" localSheetId="1">'2023'!$L$3</definedName>
    <definedName name="OCTOBRE">'2022'!$L$3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1">'2023'!$K$3</definedName>
    <definedName name="SEPTEMBRE">'2022'!$K$3</definedName>
    <definedName name="SOLDE" localSheetId="0">'2022'!$B$27</definedName>
    <definedName name="SOLDE" localSheetId="1">'2023'!$B$27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KM" localSheetId="0">'2022'!$B$24</definedName>
    <definedName name="SORTIES_FRAIS_KM" localSheetId="1">'2023'!$B$24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'2022'!$B$25</definedName>
    <definedName name="TOTAL_SORTIES" localSheetId="1">'2023'!$B$25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0" i="14" l="1"/>
  <c r="P29" i="14"/>
  <c r="K27" i="14"/>
  <c r="N25" i="14"/>
  <c r="M25" i="14"/>
  <c r="M27" i="14" s="1"/>
  <c r="L25" i="14"/>
  <c r="K25" i="14"/>
  <c r="J25" i="14"/>
  <c r="H25" i="14"/>
  <c r="E25" i="14"/>
  <c r="P24" i="14"/>
  <c r="I23" i="14"/>
  <c r="P23" i="14" s="1"/>
  <c r="H23" i="14"/>
  <c r="G23" i="14"/>
  <c r="G25" i="14" s="1"/>
  <c r="F23" i="14"/>
  <c r="F25" i="14" s="1"/>
  <c r="E23" i="14"/>
  <c r="D23" i="14"/>
  <c r="D25" i="14" s="1"/>
  <c r="C23" i="14"/>
  <c r="C25" i="14" s="1"/>
  <c r="P22" i="14"/>
  <c r="N19" i="14"/>
  <c r="N27" i="14" s="1"/>
  <c r="M19" i="14"/>
  <c r="L19" i="14"/>
  <c r="L27" i="14" s="1"/>
  <c r="K19" i="14"/>
  <c r="J19" i="14"/>
  <c r="J27" i="14" s="1"/>
  <c r="G19" i="14"/>
  <c r="G27" i="14" s="1"/>
  <c r="D19" i="14"/>
  <c r="D27" i="14" s="1"/>
  <c r="P18" i="14"/>
  <c r="I17" i="14"/>
  <c r="I19" i="14" s="1"/>
  <c r="H17" i="14"/>
  <c r="H19" i="14" s="1"/>
  <c r="H27" i="14" s="1"/>
  <c r="G17" i="14"/>
  <c r="F17" i="14"/>
  <c r="F19" i="14" s="1"/>
  <c r="F27" i="14" s="1"/>
  <c r="E17" i="14"/>
  <c r="E19" i="14" s="1"/>
  <c r="E27" i="14" s="1"/>
  <c r="D17" i="14"/>
  <c r="C17" i="14"/>
  <c r="C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30" i="12"/>
  <c r="P29" i="12"/>
  <c r="K27" i="12"/>
  <c r="J27" i="12"/>
  <c r="C27" i="12"/>
  <c r="M25" i="12"/>
  <c r="L25" i="12"/>
  <c r="L27" i="12" s="1"/>
  <c r="K25" i="12"/>
  <c r="J25" i="12"/>
  <c r="I25" i="12"/>
  <c r="H25" i="12"/>
  <c r="G25" i="12"/>
  <c r="G27" i="12" s="1"/>
  <c r="F25" i="12"/>
  <c r="E25" i="12"/>
  <c r="D25" i="12"/>
  <c r="D27" i="12" s="1"/>
  <c r="C25" i="12"/>
  <c r="P24" i="12"/>
  <c r="N23" i="12"/>
  <c r="N25" i="12" s="1"/>
  <c r="P22" i="12"/>
  <c r="M19" i="12"/>
  <c r="M27" i="12" s="1"/>
  <c r="L19" i="12"/>
  <c r="K19" i="12"/>
  <c r="J19" i="12"/>
  <c r="I19" i="12"/>
  <c r="I27" i="12" s="1"/>
  <c r="H19" i="12"/>
  <c r="H27" i="12" s="1"/>
  <c r="G19" i="12"/>
  <c r="F19" i="12"/>
  <c r="F27" i="12" s="1"/>
  <c r="E19" i="12"/>
  <c r="E27" i="12" s="1"/>
  <c r="D19" i="12"/>
  <c r="C19" i="12"/>
  <c r="P18" i="12"/>
  <c r="N17" i="12"/>
  <c r="N19" i="12" s="1"/>
  <c r="N27" i="12" s="1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P19" i="12" l="1"/>
  <c r="C27" i="14"/>
  <c r="P19" i="14"/>
  <c r="P27" i="12"/>
  <c r="P17" i="12"/>
  <c r="I25" i="14"/>
  <c r="P25" i="14" s="1"/>
  <c r="P23" i="12"/>
  <c r="P17" i="14"/>
  <c r="P25" i="12"/>
  <c r="I27" i="14" l="1"/>
  <c r="P27" i="14"/>
  <c r="C3" i="13" s="1"/>
</calcChain>
</file>

<file path=xl/sharedStrings.xml><?xml version="1.0" encoding="utf-8"?>
<sst xmlns="http://schemas.openxmlformats.org/spreadsheetml/2006/main" count="80" uniqueCount="43">
  <si>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</si>
  <si>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</si>
  <si>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</si>
  <si>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</si>
  <si>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</si>
  <si>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</si>
  <si>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</si>
  <si>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</si>
  <si>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</si>
  <si>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</si>
  <si>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</si>
  <si>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</si>
  <si>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</si>
  <si>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</si>
  <si>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</si>
  <si>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</si>
  <si>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</si>
  <si>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</si>
  <si>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</si>
  <si>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</si>
  <si>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</si>
  <si>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</si>
  <si>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</si>
  <si>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</si>
  <si>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</si>
  <si>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</si>
  <si>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</si>
  <si>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</si>
  <si>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</si>
  <si>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</si>
  <si>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</si>
  <si>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</si>
  <si>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</si>
  <si>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</si>
  <si>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</si>
  <si>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</si>
  <si>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</si>
  <si>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</si>
  <si>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</si>
  <si>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</si>
  <si>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</si>
  <si>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(Décembre 2022)</t>
  </si>
  <si>
    <t>TJM (Juillet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</si>
</sst>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workbookViewId="0">
      <selection activeCell="F46" sqref="F4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/>
      <c r="N6" s="37">
        <v>15</v>
      </c>
      <c r="O6" s="36"/>
      <c r="P6" s="58">
        <f>SUM(C6:N6)</f>
        <v>15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>
        <v>15</v>
      </c>
      <c r="O7" s="36"/>
      <c r="P7" s="58">
        <f>SUM(C7:N7)</f>
        <v>15</v>
      </c>
    </row>
    <row r="8" spans="2:16" x14ac:dyDescent="0.45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>
        <v>15</v>
      </c>
      <c r="P11" s="59">
        <f>SUM(C11:N11)</f>
        <v>15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>
        <f>N11*Params!$C$5*(1-Params!$C$3)-Params!$C$4</f>
        <v>6480</v>
      </c>
      <c r="O17" s="4"/>
      <c r="P17" s="41">
        <f>SUM(C17:N17)</f>
        <v>6480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6480</v>
      </c>
      <c r="O19" s="5"/>
      <c r="P19" s="42">
        <f>SUM(C19:O19)</f>
        <v>6480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>
        <v>3499.9</v>
      </c>
      <c r="O22" s="4"/>
      <c r="P22" s="43">
        <f>SUM(C22:N22)</f>
        <v>3499.9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>
        <f>732.36+1235.69</f>
        <v>1968.0500000000002</v>
      </c>
      <c r="O23" s="4"/>
      <c r="P23" s="43">
        <f>SUM(C23:N23)</f>
        <v>1968.0500000000002</v>
      </c>
    </row>
    <row r="24" spans="2:16" x14ac:dyDescent="0.45">
      <c r="B24" s="55" t="s">
        <v>40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>
        <v>355.6</v>
      </c>
      <c r="O24" s="4"/>
      <c r="P24" s="43">
        <f>SUM(C24:N24)</f>
        <v>355.6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5823.5500000000011</v>
      </c>
      <c r="O25" s="4"/>
      <c r="P25" s="61">
        <f>SUM(C25:N25)</f>
        <v>5823.5500000000011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656.44999999999891</v>
      </c>
      <c r="P27" s="60">
        <f>SUM(C27:O27)</f>
        <v>656.44999999999891</v>
      </c>
    </row>
    <row r="29" spans="2:16" x14ac:dyDescent="0.45">
      <c r="B29" s="63" t="s">
        <v>37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>
        <v>720</v>
      </c>
      <c r="P29" s="62">
        <f>SUM(C29:N29)</f>
        <v>720</v>
      </c>
    </row>
    <row r="30" spans="2:16" x14ac:dyDescent="0.45">
      <c r="B30" s="63" t="s">
        <v>38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>
        <v>355.6</v>
      </c>
      <c r="P30" s="62">
        <f>SUM(C30:N30)</f>
        <v>355.6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0"/>
  <sheetViews>
    <sheetView topLeftCell="A2" workbookViewId="0">
      <selection activeCell="I17" sqref="I1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/>
      <c r="K6" s="37"/>
      <c r="L6" s="37"/>
      <c r="M6" s="37"/>
      <c r="N6" s="37"/>
      <c r="O6" s="36"/>
      <c r="P6" s="58">
        <f>SUM(C6:N6)</f>
        <v>133</v>
      </c>
    </row>
    <row r="7" spans="2:16" x14ac:dyDescent="0.45">
      <c r="B7" s="9" t="s">
        <v>21</v>
      </c>
      <c r="C7" s="37">
        <v>22</v>
      </c>
      <c r="D7" s="37">
        <v>20</v>
      </c>
      <c r="E7" s="37">
        <v>23</v>
      </c>
      <c r="F7" s="37">
        <v>19</v>
      </c>
      <c r="G7" s="37">
        <v>19</v>
      </c>
      <c r="H7" s="37">
        <v>22</v>
      </c>
      <c r="I7" s="37">
        <v>20</v>
      </c>
      <c r="J7" s="37"/>
      <c r="K7" s="37"/>
      <c r="L7" s="37"/>
      <c r="M7" s="37"/>
      <c r="N7" s="37"/>
      <c r="O7" s="36"/>
      <c r="P7" s="58">
        <f>SUM(C7:N7)</f>
        <v>145</v>
      </c>
    </row>
    <row r="8" spans="2:16" x14ac:dyDescent="0.45">
      <c r="B8" s="18" t="s">
        <v>22</v>
      </c>
      <c r="C8" s="64">
        <f t="shared" ref="C8:N8" si="0">C7-C6</f>
        <v>3</v>
      </c>
      <c r="D8" s="64">
        <f t="shared" si="0"/>
        <v>1</v>
      </c>
      <c r="E8" s="64">
        <f t="shared" si="0"/>
        <v>4</v>
      </c>
      <c r="F8" s="64">
        <f t="shared" si="0"/>
        <v>0</v>
      </c>
      <c r="G8" s="64">
        <f t="shared" si="0"/>
        <v>0</v>
      </c>
      <c r="H8" s="64">
        <f t="shared" si="0"/>
        <v>3</v>
      </c>
      <c r="I8" s="64">
        <f t="shared" si="0"/>
        <v>1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12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20</v>
      </c>
      <c r="E11" s="11">
        <v>23</v>
      </c>
      <c r="F11" s="11">
        <v>19</v>
      </c>
      <c r="G11" s="11">
        <v>19</v>
      </c>
      <c r="H11" s="11">
        <v>22</v>
      </c>
      <c r="I11" s="11">
        <v>20</v>
      </c>
      <c r="J11" s="11"/>
      <c r="K11" s="11"/>
      <c r="L11" s="11"/>
      <c r="M11" s="11"/>
      <c r="N11" s="11"/>
      <c r="P11" s="59">
        <f>SUM(C11:N11)</f>
        <v>145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9539</v>
      </c>
      <c r="D17" s="10">
        <f>D11*Params!$C$5*(1-Params!$C$3)-Params!$C$4</f>
        <v>8665</v>
      </c>
      <c r="E17" s="10">
        <f>E11*Params!$C$5*(1-Params!$C$3)-Params!$C$4</f>
        <v>9976</v>
      </c>
      <c r="F17" s="10">
        <f>F11*Params!$C$5*(1-Params!$C$3)-Params!$C$4</f>
        <v>8228</v>
      </c>
      <c r="G17" s="10">
        <f>G11*Params!$C$5*(1-Params!$C$3)-Params!$C$4</f>
        <v>8228</v>
      </c>
      <c r="H17" s="10">
        <f>H11*Params!$C$5*(1-Params!$C$3)-Params!$C$4</f>
        <v>9539</v>
      </c>
      <c r="I17" s="10">
        <f>I11*Params!$C$6*(1-Params!$C$3)-Params!$C$4</f>
        <v>9033</v>
      </c>
      <c r="J17" s="10"/>
      <c r="K17" s="10"/>
      <c r="L17" s="10"/>
      <c r="M17" s="10"/>
      <c r="N17" s="10"/>
      <c r="O17" s="4"/>
      <c r="P17" s="41">
        <f>SUM(C17:N17)</f>
        <v>63208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9539</v>
      </c>
      <c r="D19" s="28">
        <f t="shared" si="1"/>
        <v>8665</v>
      </c>
      <c r="E19" s="28">
        <f t="shared" si="1"/>
        <v>9976</v>
      </c>
      <c r="F19" s="28">
        <f t="shared" si="1"/>
        <v>8228</v>
      </c>
      <c r="G19" s="28">
        <f t="shared" si="1"/>
        <v>8228</v>
      </c>
      <c r="H19" s="28">
        <f t="shared" si="1"/>
        <v>9539</v>
      </c>
      <c r="I19" s="28">
        <f t="shared" si="1"/>
        <v>9033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63208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5032.79</v>
      </c>
      <c r="D22" s="10">
        <v>5032.79</v>
      </c>
      <c r="E22" s="10">
        <v>5032.79</v>
      </c>
      <c r="F22" s="10">
        <v>5032.79</v>
      </c>
      <c r="G22" s="10">
        <v>5032.79</v>
      </c>
      <c r="H22" s="10">
        <v>5032.79</v>
      </c>
      <c r="I22" s="10">
        <v>5225.88</v>
      </c>
      <c r="J22" s="10"/>
      <c r="K22" s="10"/>
      <c r="L22" s="10"/>
      <c r="M22" s="10"/>
      <c r="N22" s="10"/>
      <c r="O22" s="4"/>
      <c r="P22" s="43">
        <f>SUM(C22:N22)</f>
        <v>35422.620000000003</v>
      </c>
    </row>
    <row r="23" spans="2:16" x14ac:dyDescent="0.45">
      <c r="B23" s="9" t="s">
        <v>8</v>
      </c>
      <c r="C23" s="10">
        <f>1043.54+1762.02</f>
        <v>2805.56</v>
      </c>
      <c r="D23" s="10">
        <f>1043.54+1762.02</f>
        <v>2805.56</v>
      </c>
      <c r="E23" s="10">
        <f>1043.54+1762.02</f>
        <v>2805.56</v>
      </c>
      <c r="F23" s="10">
        <f>1043.54+1762.02</f>
        <v>2805.56</v>
      </c>
      <c r="G23" s="10">
        <f>1043.54+1764.55</f>
        <v>2808.09</v>
      </c>
      <c r="H23" s="10">
        <f>1043.54+1763.28</f>
        <v>2806.8199999999997</v>
      </c>
      <c r="I23" s="10">
        <f>1080.67+1830.17</f>
        <v>2910.84</v>
      </c>
      <c r="J23" s="10"/>
      <c r="K23" s="10"/>
      <c r="L23" s="10"/>
      <c r="M23" s="10"/>
      <c r="N23" s="10"/>
      <c r="O23" s="4"/>
      <c r="P23" s="43">
        <f>SUM(C23:N23)</f>
        <v>19747.990000000002</v>
      </c>
    </row>
    <row r="24" spans="2:16" x14ac:dyDescent="0.45">
      <c r="B24" s="55" t="s">
        <v>40</v>
      </c>
      <c r="C24" s="56">
        <v>474.88</v>
      </c>
      <c r="D24" s="56">
        <v>440.8</v>
      </c>
      <c r="E24" s="56">
        <v>491.92</v>
      </c>
      <c r="F24" s="56">
        <v>441.08800000000002</v>
      </c>
      <c r="G24" s="56">
        <v>441.08800000000002</v>
      </c>
      <c r="H24" s="56">
        <v>494.94400000000002</v>
      </c>
      <c r="I24" s="56">
        <v>459.04</v>
      </c>
      <c r="J24" s="56"/>
      <c r="K24" s="56"/>
      <c r="L24" s="56"/>
      <c r="M24" s="56"/>
      <c r="N24" s="56"/>
      <c r="O24" s="4"/>
      <c r="P24" s="43">
        <f>SUM(C24:N24)</f>
        <v>3243.76</v>
      </c>
    </row>
    <row r="25" spans="2:16" x14ac:dyDescent="0.45">
      <c r="B25" s="8" t="s">
        <v>3</v>
      </c>
      <c r="C25" s="44">
        <f t="shared" ref="C25:N25" si="2">SUM(C22:C24)</f>
        <v>8313.23</v>
      </c>
      <c r="D25" s="44">
        <f t="shared" si="2"/>
        <v>8279.15</v>
      </c>
      <c r="E25" s="44">
        <f t="shared" si="2"/>
        <v>8330.27</v>
      </c>
      <c r="F25" s="44">
        <f t="shared" si="2"/>
        <v>8279.4380000000001</v>
      </c>
      <c r="G25" s="44">
        <f t="shared" si="2"/>
        <v>8281.9680000000008</v>
      </c>
      <c r="H25" s="44">
        <f t="shared" si="2"/>
        <v>8334.5540000000001</v>
      </c>
      <c r="I25" s="44">
        <f t="shared" si="2"/>
        <v>8595.76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1">
        <f>SUM(C25:N25)</f>
        <v>58414.37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1225.7700000000004</v>
      </c>
      <c r="D27" s="47">
        <f t="shared" si="3"/>
        <v>385.85000000000036</v>
      </c>
      <c r="E27" s="47">
        <f t="shared" si="3"/>
        <v>1645.7299999999996</v>
      </c>
      <c r="F27" s="47">
        <f t="shared" si="3"/>
        <v>-51.438000000000102</v>
      </c>
      <c r="G27" s="47">
        <f t="shared" si="3"/>
        <v>-53.968000000000757</v>
      </c>
      <c r="H27" s="47">
        <f t="shared" si="3"/>
        <v>1204.4459999999999</v>
      </c>
      <c r="I27" s="47">
        <f t="shared" si="3"/>
        <v>437.23999999999978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60">
        <f>SUM(C27:N27)</f>
        <v>4793.6299999999992</v>
      </c>
    </row>
    <row r="29" spans="2:16" x14ac:dyDescent="0.45">
      <c r="B29" s="63" t="s">
        <v>37</v>
      </c>
      <c r="C29" s="54">
        <v>1056</v>
      </c>
      <c r="D29" s="54">
        <v>960</v>
      </c>
      <c r="E29" s="54">
        <v>1104</v>
      </c>
      <c r="F29" s="54">
        <v>912</v>
      </c>
      <c r="G29" s="54">
        <v>912</v>
      </c>
      <c r="H29" s="54">
        <v>1056</v>
      </c>
      <c r="I29" s="54">
        <v>960</v>
      </c>
      <c r="J29" s="54"/>
      <c r="K29" s="54"/>
      <c r="L29" s="54"/>
      <c r="M29" s="54"/>
      <c r="N29" s="54"/>
      <c r="P29" s="62">
        <f>SUM(C29:N29)</f>
        <v>6960</v>
      </c>
    </row>
    <row r="30" spans="2:16" x14ac:dyDescent="0.45">
      <c r="B30" s="63" t="s">
        <v>38</v>
      </c>
      <c r="C30" s="54">
        <v>474.88</v>
      </c>
      <c r="D30" s="54">
        <v>440.8</v>
      </c>
      <c r="E30" s="54">
        <v>491.92</v>
      </c>
      <c r="F30" s="54">
        <v>441.08800000000002</v>
      </c>
      <c r="G30" s="54">
        <v>441.08800000000002</v>
      </c>
      <c r="H30" s="54">
        <v>494.94400000000002</v>
      </c>
      <c r="I30" s="54">
        <v>459.04</v>
      </c>
      <c r="J30" s="54"/>
      <c r="K30" s="54"/>
      <c r="L30" s="54"/>
      <c r="M30" s="54"/>
      <c r="N30" s="54"/>
      <c r="P30" s="62">
        <f>SUM(C30:N30)</f>
        <v>3243.76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6"/>
  <sheetViews>
    <sheetView workbookViewId="0">
      <selection activeCell="C8" sqref="C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.85" customHeight="1" x14ac:dyDescent="0.45">
      <c r="B3" s="33" t="s">
        <v>12</v>
      </c>
      <c r="C3" s="34">
        <v>0.08</v>
      </c>
    </row>
    <row r="4" spans="2:3" ht="30.85" customHeight="1" x14ac:dyDescent="0.45">
      <c r="B4" s="33" t="s">
        <v>13</v>
      </c>
      <c r="C4" s="33">
        <v>75</v>
      </c>
    </row>
    <row r="5" spans="2:3" ht="30.85" customHeight="1" x14ac:dyDescent="0.45">
      <c r="B5" s="33" t="s">
        <v>41</v>
      </c>
      <c r="C5" s="33">
        <v>475</v>
      </c>
    </row>
    <row r="6" spans="2:3" ht="30.85" customHeight="1" x14ac:dyDescent="0.45">
      <c r="B6" s="33" t="s">
        <v>42</v>
      </c>
      <c r="C6" s="33">
        <v>495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tabSelected="1" workbookViewId="0">
      <selection activeCell="C28" sqref="C28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SUM('2022'!P27)+('2023'!P27)</f>
        <v>5450.0799999999981</v>
      </c>
    </row>
    <row r="4" spans="2:3" ht="16.899999999999999" customHeight="1" x14ac:dyDescent="0.45">
      <c r="B4" s="38" t="s">
        <v>39</v>
      </c>
      <c r="C4" s="40">
        <f>'2022'!P12+'2023'!P12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'2022'!FRAIS_KM</vt:lpstr>
      <vt:lpstr>'2023'!FRAIS_KM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'2022'!NOMBRE_KM</vt:lpstr>
      <vt:lpstr>'2023'!NOMBRE_KM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'2022'!SORTIES_FRAIS_KM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2023-08-01T00:20:39Z</dcterms:modified>
</cp:coreProperties>
</file>