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bookViews>
    <workbookView xWindow="2438" yWindow="1170" windowWidth="18240" windowHeight="10523" activeTab="1"/>
  </bookViews>
  <sheets>
    <sheet name="2022" sheetId="14" r:id="rId1"/>
    <sheet name="2023" sheetId="15" r:id="rId2"/>
    <sheet name="Params" sheetId="10" r:id="rId3"/>
    <sheet name="Synthése" sheetId="13" r:id="rId4"/>
  </sheets>
  <definedNames>
    <definedName name="AOUT" localSheetId="0">'2022'!$J$3</definedName>
    <definedName name="AOUT" localSheetId="1">'2023'!$J$3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0">'2022'!$F$3</definedName>
    <definedName name="AVRIL" localSheetId="1">'2023'!$F$3</definedName>
    <definedName name="AVRIL">#REF!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0">'2022'!$D$3</definedName>
    <definedName name="FEVRIER" localSheetId="1">'2023'!$D$3</definedName>
    <definedName name="FEVRIER">#REF!</definedName>
    <definedName name="JANVIER" localSheetId="0">'2022'!$C$3</definedName>
    <definedName name="JANVIER" localSheetId="1">'2023'!$C$3</definedName>
    <definedName name="JANVIER">#REF!</definedName>
    <definedName name="JUILLET" localSheetId="0">'2022'!$I$3</definedName>
    <definedName name="JUILLET" localSheetId="1">'2023'!$I$3</definedName>
    <definedName name="JUILLET">#REF!</definedName>
    <definedName name="JUIN" localSheetId="0">'2022'!$H$3</definedName>
    <definedName name="JUIN" localSheetId="1">'2023'!$H$3</definedName>
    <definedName name="JUIN">#REF!</definedName>
    <definedName name="MAI" localSheetId="0">'2022'!$G$3</definedName>
    <definedName name="MAI" localSheetId="1">'2023'!$G$3</definedName>
    <definedName name="MAI">#REF!</definedName>
    <definedName name="MARS" localSheetId="0">'2022'!$E$3</definedName>
    <definedName name="MARS" localSheetId="1">'2023'!$E$3</definedName>
    <definedName name="MARS">#REF!</definedName>
    <definedName name="MOIS" localSheetId="0">'2022'!$B$3</definedName>
    <definedName name="MOIS" localSheetId="1">'2023'!$B$3</definedName>
    <definedName name="MOIS">#REF!</definedName>
    <definedName name="NOVEMBRE" localSheetId="0">'2022'!$M$3</definedName>
    <definedName name="NOVEMBRE" localSheetId="1">'2023'!$M$3</definedName>
    <definedName name="NOVEMBRE">#REF!</definedName>
    <definedName name="OCTOBRE" localSheetId="0">'2022'!$L$3</definedName>
    <definedName name="OCTOBRE" localSheetId="1">'2023'!$L$3</definedName>
    <definedName name="OCTOBRE">#REF!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0">'2022'!$K$3</definedName>
    <definedName name="SEPTEMBRE" localSheetId="1">'2023'!$K$3</definedName>
    <definedName name="SEPTEMBRE">#REF!</definedName>
    <definedName name="SOLDE" localSheetId="0">'2022'!$B$29</definedName>
    <definedName name="SOLDE" localSheetId="1">'2023'!$B$30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19" i="15" l="1"/>
  <c r="P30" i="15"/>
  <c r="D26" i="15"/>
  <c r="E26" i="15"/>
  <c r="F26" i="15"/>
  <c r="G26" i="15"/>
  <c r="H26" i="15"/>
  <c r="I26" i="15"/>
  <c r="J26" i="15"/>
  <c r="K26" i="15"/>
  <c r="K30" i="15" s="1"/>
  <c r="L26" i="15"/>
  <c r="M26" i="15"/>
  <c r="N26" i="15"/>
  <c r="C26" i="15"/>
  <c r="L30" i="15"/>
  <c r="H30" i="15"/>
  <c r="E30" i="15"/>
  <c r="D30" i="15"/>
  <c r="P28" i="15"/>
  <c r="P24" i="15"/>
  <c r="G23" i="15"/>
  <c r="F23" i="15"/>
  <c r="P23" i="15" s="1"/>
  <c r="E23" i="15"/>
  <c r="D23" i="15"/>
  <c r="C23" i="15"/>
  <c r="P22" i="15"/>
  <c r="L19" i="15"/>
  <c r="K19" i="15"/>
  <c r="J19" i="15"/>
  <c r="I19" i="15"/>
  <c r="H19" i="15"/>
  <c r="G19" i="15"/>
  <c r="G30" i="15" s="1"/>
  <c r="E19" i="15"/>
  <c r="D19" i="15"/>
  <c r="C19" i="15"/>
  <c r="P18" i="15"/>
  <c r="G17" i="15"/>
  <c r="F17" i="15"/>
  <c r="F19" i="15" s="1"/>
  <c r="E17" i="15"/>
  <c r="D17" i="15"/>
  <c r="C17" i="15"/>
  <c r="P17" i="15" s="1"/>
  <c r="P14" i="15"/>
  <c r="P13" i="15"/>
  <c r="P12" i="15"/>
  <c r="C4" i="13" s="1"/>
  <c r="P11" i="15"/>
  <c r="L8" i="15"/>
  <c r="K8" i="15"/>
  <c r="J8" i="15"/>
  <c r="I8" i="15"/>
  <c r="H8" i="15"/>
  <c r="G8" i="15"/>
  <c r="F8" i="15"/>
  <c r="E8" i="15"/>
  <c r="P8" i="15" s="1"/>
  <c r="D8" i="15"/>
  <c r="C8" i="15"/>
  <c r="P7" i="15"/>
  <c r="P6" i="15"/>
  <c r="P27" i="14"/>
  <c r="N25" i="14"/>
  <c r="M25" i="14"/>
  <c r="L25" i="14"/>
  <c r="K25" i="14"/>
  <c r="J25" i="14"/>
  <c r="I25" i="14"/>
  <c r="H25" i="14"/>
  <c r="G25" i="14"/>
  <c r="F25" i="14"/>
  <c r="E25" i="14"/>
  <c r="P25" i="14" s="1"/>
  <c r="D25" i="14"/>
  <c r="C25" i="14"/>
  <c r="P24" i="14"/>
  <c r="N23" i="14"/>
  <c r="M23" i="14"/>
  <c r="P23" i="14" s="1"/>
  <c r="P22" i="14"/>
  <c r="L19" i="14"/>
  <c r="L29" i="14" s="1"/>
  <c r="K19" i="14"/>
  <c r="K29" i="14" s="1"/>
  <c r="J19" i="14"/>
  <c r="J29" i="14" s="1"/>
  <c r="I19" i="14"/>
  <c r="I29" i="14" s="1"/>
  <c r="H19" i="14"/>
  <c r="H29" i="14" s="1"/>
  <c r="G19" i="14"/>
  <c r="G29" i="14" s="1"/>
  <c r="F19" i="14"/>
  <c r="F29" i="14" s="1"/>
  <c r="E19" i="14"/>
  <c r="E29" i="14" s="1"/>
  <c r="D19" i="14"/>
  <c r="D29" i="14" s="1"/>
  <c r="C19" i="14"/>
  <c r="C29" i="14" s="1"/>
  <c r="P29" i="14" s="1"/>
  <c r="P18" i="14"/>
  <c r="N17" i="14"/>
  <c r="N19" i="14" s="1"/>
  <c r="N29" i="14" s="1"/>
  <c r="M17" i="14"/>
  <c r="M19" i="14" s="1"/>
  <c r="M2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I30" i="15" l="1"/>
  <c r="J30" i="15"/>
  <c r="C30" i="15"/>
  <c r="P17" i="14"/>
  <c r="P26" i="15"/>
  <c r="P19" i="14"/>
  <c r="F30" i="15" l="1"/>
  <c r="C3" i="13" s="1"/>
</calcChain>
</file>

<file path=xl/comments1.xml><?xml version="1.0" encoding="utf-8"?>
<comments xmlns="http://schemas.openxmlformats.org/spreadsheetml/2006/main">
  <authors>
    <author>youss</author>
  </authors>
  <commentList>
    <comment ref="M24" authorId="0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de la cagnotte
</t>
        </r>
      </text>
    </comment>
  </commentList>
</comments>
</file>

<file path=xl/comments2.xml><?xml version="1.0" encoding="utf-8"?>
<comments xmlns="http://schemas.openxmlformats.org/spreadsheetml/2006/main">
  <authors>
    <author>PC-HOUDA</author>
  </authors>
  <commentList>
    <comment ref="F25" authorId="0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de sa cagnotte </t>
        </r>
      </text>
    </comment>
  </commentList>
</comments>
</file>

<file path=xl/sharedStrings.xml><?xml version="1.0" encoding="utf-8"?>
<sst xmlns="http://schemas.openxmlformats.org/spreadsheetml/2006/main" count="79" uniqueCount="43">
  <si>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</si>
  <si>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</si>
  <si>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</si>
  <si>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</si>
  <si>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</si>
  <si>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</si>
  <si>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</si>
  <si>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</si>
  <si>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</si>
  <si>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</si>
  <si>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</si>
  <si>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</si>
  <si>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</si>
  <si>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</si>
  <si>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</si>
  <si>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</si>
  <si>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</si>
  <si>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</si>
  <si>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</si>
  <si>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</si>
  <si>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</si>
  <si>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</si>
  <si>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</si>
  <si>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</si>
  <si>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</si>
  <si>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</si>
  <si>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</si>
  <si>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</si>
  <si>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</si>
  <si>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</si>
  <si>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</si>
  <si>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</si>
  <si>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</si>
  <si>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</si>
  <si>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</si>
  <si>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</si>
  <si>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</si>
  <si>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</si>
  <si>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(Novembre 2022)</t>
  </si>
  <si>
    <t>Acompte Versé</t>
  </si>
  <si>
    <t>Prime Cooptation</t>
  </si>
  <si>
    <t>TJM (Janvier 2023)</t>
  </si>
  <si>
    <t>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</si>
</sst>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0" xfId="0" applyBorder="1" applyProtection="1">
      <protection locked="0"/>
    </xf>
    <xf numFmtId="4" fontId="4" fillId="4" borderId="10" xfId="0" applyNumberFormat="1" applyFont="1" applyFill="1" applyBorder="1"/>
    <xf numFmtId="0" fontId="0" fillId="11" borderId="1" xfId="0" applyFill="1" applyBorder="1"/>
    <xf numFmtId="4" fontId="4" fillId="12" borderId="10" xfId="0" applyNumberFormat="1" applyFont="1" applyFill="1" applyBorder="1"/>
    <xf numFmtId="0" fontId="0" fillId="11" borderId="1" xfId="0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29"/>
  <sheetViews>
    <sheetView workbookViewId="0">
      <selection activeCell="D37" sqref="D3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45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45">
      <c r="B6" s="8" t="s">
        <v>19</v>
      </c>
      <c r="C6" s="55"/>
      <c r="D6" s="55"/>
      <c r="E6" s="55"/>
      <c r="F6" s="33"/>
      <c r="G6" s="33"/>
      <c r="H6" s="33"/>
      <c r="I6" s="33"/>
      <c r="J6" s="33"/>
      <c r="K6" s="33"/>
      <c r="L6" s="33"/>
      <c r="M6" s="33">
        <v>19</v>
      </c>
      <c r="N6" s="33">
        <v>19</v>
      </c>
      <c r="O6" s="31"/>
      <c r="P6" s="51">
        <f>SUM(C6:N6)</f>
        <v>38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>
        <v>20</v>
      </c>
      <c r="N7" s="33">
        <v>22</v>
      </c>
      <c r="O7" s="31"/>
      <c r="P7" s="51">
        <f>SUM(C7:N7)</f>
        <v>42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1</v>
      </c>
      <c r="N8" s="32">
        <f t="shared" si="0"/>
        <v>3</v>
      </c>
      <c r="O8" s="31"/>
      <c r="P8" s="51">
        <f>SUM(C8:N8)</f>
        <v>4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45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>
        <v>20</v>
      </c>
      <c r="N11" s="10">
        <v>22</v>
      </c>
      <c r="P11" s="52">
        <f>SUM(C11:N11)</f>
        <v>42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2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2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45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>
        <f>M11*Params!$C$5*(1-Params!$C$3)-Params!$C$4</f>
        <v>8941</v>
      </c>
      <c r="N17" s="9">
        <f>N11*Params!$C$5*(1-Params!$C$3)-Params!$C$4</f>
        <v>9842.6</v>
      </c>
      <c r="O17" s="4"/>
      <c r="P17" s="37">
        <f>SUM(C17:N17)</f>
        <v>18783.599999999999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8941</v>
      </c>
      <c r="N19" s="25">
        <f t="shared" si="1"/>
        <v>9842.6</v>
      </c>
      <c r="O19" s="5"/>
      <c r="P19" s="38">
        <f>SUM(C19:O19)</f>
        <v>18783.599999999999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v>5599.43</v>
      </c>
      <c r="N22" s="9">
        <v>5599.43</v>
      </c>
      <c r="O22" s="4"/>
      <c r="P22" s="39">
        <f>SUM(C22:N22)</f>
        <v>11198.86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>
        <f>1074.38+1824</f>
        <v>2898.38</v>
      </c>
      <c r="N23" s="9">
        <f>1074.38+1824</f>
        <v>2898.38</v>
      </c>
      <c r="O23" s="4"/>
      <c r="P23" s="39">
        <f>SUM(C23:N23)</f>
        <v>5796.76</v>
      </c>
    </row>
    <row r="24" spans="2:16" x14ac:dyDescent="0.45">
      <c r="B24" s="59" t="s">
        <v>39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2">
        <v>2000</v>
      </c>
      <c r="N24" s="60"/>
      <c r="O24" s="4"/>
      <c r="P24" s="39">
        <f>SUM(C24:N24)</f>
        <v>2000</v>
      </c>
    </row>
    <row r="25" spans="2:16" x14ac:dyDescent="0.45">
      <c r="B25" s="7" t="s">
        <v>3</v>
      </c>
      <c r="C25" s="40">
        <f t="shared" ref="C25:N25" si="2">SUM(C22:C24)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>SUM(M22:M24)</f>
        <v>10497.810000000001</v>
      </c>
      <c r="N25" s="40">
        <f t="shared" si="2"/>
        <v>8497.8100000000013</v>
      </c>
      <c r="O25" s="4"/>
      <c r="P25" s="41">
        <f>SUM(C25:N25)</f>
        <v>18995.620000000003</v>
      </c>
    </row>
    <row r="27" spans="2:16" x14ac:dyDescent="0.45">
      <c r="B27" s="61" t="s">
        <v>40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3">
        <v>800</v>
      </c>
      <c r="P27" s="63">
        <f>SUM(C27:N27)</f>
        <v>800</v>
      </c>
    </row>
    <row r="29" spans="2:16" x14ac:dyDescent="0.45">
      <c r="B29" s="42" t="s">
        <v>25</v>
      </c>
      <c r="C29" s="43">
        <f t="shared" ref="C29:N29" si="3">C19-C25</f>
        <v>0</v>
      </c>
      <c r="D29" s="43">
        <f t="shared" si="3"/>
        <v>0</v>
      </c>
      <c r="E29" s="43">
        <f t="shared" si="3"/>
        <v>0</v>
      </c>
      <c r="F29" s="43">
        <f t="shared" si="3"/>
        <v>0</v>
      </c>
      <c r="G29" s="43">
        <f t="shared" si="3"/>
        <v>0</v>
      </c>
      <c r="H29" s="43">
        <f t="shared" si="3"/>
        <v>0</v>
      </c>
      <c r="I29" s="43">
        <f t="shared" si="3"/>
        <v>0</v>
      </c>
      <c r="J29" s="43">
        <f t="shared" si="3"/>
        <v>0</v>
      </c>
      <c r="K29" s="43">
        <f t="shared" si="3"/>
        <v>0</v>
      </c>
      <c r="L29" s="43">
        <f t="shared" si="3"/>
        <v>0</v>
      </c>
      <c r="M29" s="43">
        <f t="shared" si="3"/>
        <v>-1556.8100000000013</v>
      </c>
      <c r="N29" s="43">
        <f t="shared" si="3"/>
        <v>1344.7899999999991</v>
      </c>
      <c r="P29" s="53">
        <f>SUM(C29:O29)</f>
        <v>-212.02000000000226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0"/>
  <sheetViews>
    <sheetView tabSelected="1" topLeftCell="A7" workbookViewId="0">
      <selection activeCell="P20" sqref="P20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45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45">
      <c r="B6" s="8" t="s">
        <v>19</v>
      </c>
      <c r="C6" s="55">
        <v>19</v>
      </c>
      <c r="D6" s="55">
        <v>19</v>
      </c>
      <c r="E6" s="55">
        <v>19</v>
      </c>
      <c r="F6" s="33">
        <v>19</v>
      </c>
      <c r="G6" s="33">
        <v>19</v>
      </c>
      <c r="H6" s="33"/>
      <c r="I6" s="33"/>
      <c r="J6" s="33"/>
      <c r="K6" s="33"/>
      <c r="L6" s="33"/>
      <c r="M6" s="33"/>
      <c r="N6" s="33"/>
      <c r="O6" s="31"/>
      <c r="P6" s="51">
        <f>SUM(C6:N6)</f>
        <v>95</v>
      </c>
    </row>
    <row r="7" spans="2:16" x14ac:dyDescent="0.45">
      <c r="B7" s="8" t="s">
        <v>20</v>
      </c>
      <c r="C7" s="33">
        <v>22</v>
      </c>
      <c r="D7" s="33">
        <v>20</v>
      </c>
      <c r="E7" s="33">
        <v>23</v>
      </c>
      <c r="F7" s="33">
        <v>19</v>
      </c>
      <c r="G7" s="33">
        <v>18</v>
      </c>
      <c r="H7" s="33"/>
      <c r="I7" s="33"/>
      <c r="J7" s="33"/>
      <c r="K7" s="33"/>
      <c r="L7" s="33"/>
      <c r="M7" s="33"/>
      <c r="N7" s="33"/>
      <c r="O7" s="31"/>
      <c r="P7" s="51">
        <f>SUM(C7:N7)</f>
        <v>102</v>
      </c>
    </row>
    <row r="8" spans="2:16" x14ac:dyDescent="0.45">
      <c r="B8" s="16" t="s">
        <v>21</v>
      </c>
      <c r="C8" s="32">
        <f t="shared" ref="C8:L8" si="0">C7-C6</f>
        <v>3</v>
      </c>
      <c r="D8" s="32">
        <f t="shared" si="0"/>
        <v>1</v>
      </c>
      <c r="E8" s="32">
        <f t="shared" si="0"/>
        <v>4</v>
      </c>
      <c r="F8" s="32">
        <f t="shared" si="0"/>
        <v>0</v>
      </c>
      <c r="G8" s="32">
        <f t="shared" si="0"/>
        <v>-1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/>
      <c r="N8" s="32"/>
      <c r="O8" s="31"/>
      <c r="P8" s="51">
        <f>SUM(C8:N8)</f>
        <v>7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45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45">
      <c r="B11" s="8" t="s">
        <v>13</v>
      </c>
      <c r="C11" s="10">
        <v>22</v>
      </c>
      <c r="D11" s="10">
        <v>20</v>
      </c>
      <c r="E11" s="10">
        <v>23</v>
      </c>
      <c r="F11" s="10">
        <v>19</v>
      </c>
      <c r="G11" s="10">
        <v>18</v>
      </c>
      <c r="H11" s="10"/>
      <c r="I11" s="10"/>
      <c r="J11" s="10"/>
      <c r="K11" s="10"/>
      <c r="L11" s="10"/>
      <c r="M11" s="10"/>
      <c r="N11" s="10"/>
      <c r="P11" s="52">
        <f>SUM(C11:N11)</f>
        <v>102</v>
      </c>
    </row>
    <row r="12" spans="2:16" x14ac:dyDescent="0.45">
      <c r="B12" s="8" t="s">
        <v>15</v>
      </c>
      <c r="C12" s="11"/>
      <c r="D12" s="11"/>
      <c r="E12" s="11"/>
      <c r="F12" s="11"/>
      <c r="G12" s="11">
        <v>1</v>
      </c>
      <c r="H12" s="11"/>
      <c r="I12" s="11"/>
      <c r="J12" s="11"/>
      <c r="K12" s="11"/>
      <c r="L12" s="11"/>
      <c r="M12" s="11"/>
      <c r="N12" s="11"/>
      <c r="P12" s="52">
        <f>SUM(C12:N12)</f>
        <v>1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2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45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45">
      <c r="B17" s="8" t="s">
        <v>6</v>
      </c>
      <c r="C17" s="9">
        <f>C11*Params!$C$6*(1-Params!$C$3)-Params!$C$4</f>
        <v>10551</v>
      </c>
      <c r="D17" s="9">
        <f>D11*Params!$C$6*(1-Params!$C$3)-Params!$C$4</f>
        <v>9585</v>
      </c>
      <c r="E17" s="9">
        <f>E11*Params!$C$6*(1-Params!$C$3)-Params!$C$4</f>
        <v>11034</v>
      </c>
      <c r="F17" s="9">
        <f>F11*Params!$C$6*(1-Params!$C$3)-Params!$C$4</f>
        <v>9102</v>
      </c>
      <c r="G17" s="9">
        <f>G11*Params!$C$6*(1-Params!$C$3)-Params!$C$4</f>
        <v>8619</v>
      </c>
      <c r="H17" s="9"/>
      <c r="I17" s="9"/>
      <c r="J17" s="9"/>
      <c r="K17" s="9"/>
      <c r="L17" s="9"/>
      <c r="M17" s="9"/>
      <c r="N17" s="9"/>
      <c r="O17" s="4"/>
      <c r="P17" s="37">
        <f>SUM(C17:N17)</f>
        <v>48891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L19" si="1">SUM(C17:C18)</f>
        <v>10551</v>
      </c>
      <c r="D19" s="25">
        <f t="shared" si="1"/>
        <v>9585</v>
      </c>
      <c r="E19" s="25">
        <f t="shared" si="1"/>
        <v>11034</v>
      </c>
      <c r="F19" s="25">
        <f t="shared" si="1"/>
        <v>9102</v>
      </c>
      <c r="G19" s="25">
        <f t="shared" si="1"/>
        <v>8619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/>
      <c r="N19" s="25"/>
      <c r="O19" s="5"/>
      <c r="P19" s="38">
        <f>SUM(C19:N19)</f>
        <v>48891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45">
      <c r="B22" s="8" t="s">
        <v>7</v>
      </c>
      <c r="C22" s="9">
        <v>5603.31</v>
      </c>
      <c r="D22" s="9">
        <v>5603.31</v>
      </c>
      <c r="E22" s="9">
        <v>5603.31</v>
      </c>
      <c r="F22" s="9">
        <v>5603.31</v>
      </c>
      <c r="G22" s="9">
        <v>5603.31</v>
      </c>
      <c r="H22" s="9"/>
      <c r="I22" s="9"/>
      <c r="J22" s="9"/>
      <c r="K22" s="9"/>
      <c r="L22" s="9"/>
      <c r="M22" s="9"/>
      <c r="N22" s="9"/>
      <c r="O22" s="4"/>
      <c r="P22" s="39">
        <f>SUM(C22:N22)</f>
        <v>28016.550000000003</v>
      </c>
    </row>
    <row r="23" spans="2:16" x14ac:dyDescent="0.45">
      <c r="B23" s="8" t="s">
        <v>8</v>
      </c>
      <c r="C23" s="9">
        <f>1079.41+1826.53</f>
        <v>2905.94</v>
      </c>
      <c r="D23" s="9">
        <f>1079.41+1826.53</f>
        <v>2905.94</v>
      </c>
      <c r="E23" s="9">
        <f>1079.41+1826.53</f>
        <v>2905.94</v>
      </c>
      <c r="F23" s="9">
        <f>1079.41+1826.53</f>
        <v>2905.94</v>
      </c>
      <c r="G23" s="9">
        <f>1079.41+1829.15</f>
        <v>2908.5600000000004</v>
      </c>
      <c r="H23" s="9"/>
      <c r="I23" s="9"/>
      <c r="J23" s="9"/>
      <c r="K23" s="9"/>
      <c r="L23" s="9"/>
      <c r="M23" s="9"/>
      <c r="N23" s="9"/>
      <c r="O23" s="4"/>
      <c r="P23" s="39">
        <f>SUM(C23:N23)</f>
        <v>14532.32</v>
      </c>
    </row>
    <row r="24" spans="2:16" x14ac:dyDescent="0.45">
      <c r="B24" s="59" t="s">
        <v>39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0</v>
      </c>
    </row>
    <row r="25" spans="2:16" x14ac:dyDescent="0.45">
      <c r="B25" s="59" t="s">
        <v>42</v>
      </c>
      <c r="C25" s="60"/>
      <c r="D25" s="60"/>
      <c r="E25" s="60"/>
      <c r="F25" s="60">
        <v>3288.11</v>
      </c>
      <c r="G25" s="60"/>
      <c r="H25" s="60"/>
      <c r="I25" s="60"/>
      <c r="J25" s="60"/>
      <c r="K25" s="60"/>
      <c r="L25" s="60"/>
      <c r="M25" s="60"/>
      <c r="N25" s="60"/>
      <c r="O25" s="4"/>
      <c r="P25" s="39"/>
    </row>
    <row r="26" spans="2:16" x14ac:dyDescent="0.45">
      <c r="B26" s="7" t="s">
        <v>3</v>
      </c>
      <c r="C26" s="40">
        <f>SUM(C22:C25)</f>
        <v>8509.25</v>
      </c>
      <c r="D26" s="40">
        <f t="shared" ref="D26:N26" si="2">SUM(D22:D25)</f>
        <v>8509.25</v>
      </c>
      <c r="E26" s="40">
        <f t="shared" si="2"/>
        <v>8509.25</v>
      </c>
      <c r="F26" s="40">
        <f t="shared" si="2"/>
        <v>11797.36</v>
      </c>
      <c r="G26" s="40">
        <f t="shared" si="2"/>
        <v>8511.8700000000008</v>
      </c>
      <c r="H26" s="40">
        <f t="shared" si="2"/>
        <v>0</v>
      </c>
      <c r="I26" s="40">
        <f t="shared" si="2"/>
        <v>0</v>
      </c>
      <c r="J26" s="40">
        <f t="shared" si="2"/>
        <v>0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45836.98</v>
      </c>
    </row>
    <row r="28" spans="2:16" x14ac:dyDescent="0.45">
      <c r="B28" s="61" t="s">
        <v>40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3"/>
      <c r="P28" s="63">
        <f>SUM(C28:N28)</f>
        <v>0</v>
      </c>
    </row>
    <row r="30" spans="2:16" x14ac:dyDescent="0.45">
      <c r="B30" s="42" t="s">
        <v>25</v>
      </c>
      <c r="C30" s="43">
        <f t="shared" ref="C30:L30" si="3">C19-C26</f>
        <v>2041.75</v>
      </c>
      <c r="D30" s="43">
        <f t="shared" si="3"/>
        <v>1075.75</v>
      </c>
      <c r="E30" s="43">
        <f t="shared" si="3"/>
        <v>2524.75</v>
      </c>
      <c r="F30" s="43">
        <f t="shared" si="3"/>
        <v>-2695.3600000000006</v>
      </c>
      <c r="G30" s="43">
        <f t="shared" si="3"/>
        <v>107.1299999999992</v>
      </c>
      <c r="H30" s="43">
        <f t="shared" si="3"/>
        <v>0</v>
      </c>
      <c r="I30" s="43">
        <f t="shared" si="3"/>
        <v>0</v>
      </c>
      <c r="J30" s="43">
        <f t="shared" si="3"/>
        <v>0</v>
      </c>
      <c r="K30" s="43">
        <f t="shared" si="3"/>
        <v>0</v>
      </c>
      <c r="L30" s="43">
        <f t="shared" si="3"/>
        <v>0</v>
      </c>
      <c r="M30" s="43"/>
      <c r="N30" s="43"/>
      <c r="P30" s="53">
        <f>SUM(C30:N30)</f>
        <v>3054.0199999999986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22</v>
      </c>
      <c r="C2" s="67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490</v>
      </c>
    </row>
    <row r="6" spans="2:3" ht="25.9" customHeight="1" x14ac:dyDescent="0.45">
      <c r="B6" s="29" t="s">
        <v>41</v>
      </c>
      <c r="C6" s="29">
        <v>525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23</v>
      </c>
      <c r="C2" s="68"/>
    </row>
    <row r="3" spans="2:3" ht="16.899999999999999" customHeight="1" x14ac:dyDescent="0.45">
      <c r="B3" s="34" t="s">
        <v>24</v>
      </c>
      <c r="C3" s="35">
        <f>'2022'!P29+'2023'!P30</f>
        <v>2841.9999999999964</v>
      </c>
    </row>
    <row r="4" spans="2:3" ht="16.899999999999999" customHeight="1" x14ac:dyDescent="0.45">
      <c r="B4" s="34" t="s">
        <v>26</v>
      </c>
      <c r="C4" s="36">
        <f>SUM('2022'!P12)+('2023'!P12)</f>
        <v>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2023-06-02T12:55:50Z</dcterms:modified>
</cp:coreProperties>
</file>