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bookViews>
    <workbookView xWindow="-98" yWindow="-98" windowWidth="22695" windowHeight="14475" activeTab="1"/>
  </bookViews>
  <sheets>
    <sheet name="2022" sheetId="12" r:id="rId1"/>
    <sheet name="2023" sheetId="14" r:id="rId2"/>
    <sheet name="Params" sheetId="10" r:id="rId3"/>
    <sheet name="Synthése" sheetId="13" r:id="rId4"/>
  </sheets>
  <definedNames>
    <definedName name="AOUT" localSheetId="1">'2023'!$J$3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>#REF!</definedName>
    <definedName name="AVRIL" localSheetId="1">'2023'!$F$3</definedName>
    <definedName name="AVRIL">'2022'!$F$3</definedName>
    <definedName name="CRA" localSheetId="0">'2022'!$B$10</definedName>
    <definedName name="CRA" localSheetId="1">'2023'!$B$10</definedName>
    <definedName name="CRA">#REF!</definedName>
    <definedName name="CRA_ASTREINTE" localSheetId="0">'2022'!$B$14</definedName>
    <definedName name="CRA_ASTREINTE" localSheetId="1">'2023'!$B$14</definedName>
    <definedName name="CRA_ASTREINTE">#REF!</definedName>
    <definedName name="CRA_CP" localSheetId="0">'2022'!$B$12</definedName>
    <definedName name="CRA_CP" localSheetId="1">'2023'!$B$12</definedName>
    <definedName name="CRA_CP">#REF!</definedName>
    <definedName name="CRA_PRODUCTION" localSheetId="0">'2022'!$B$11</definedName>
    <definedName name="CRA_PRODUCTION" localSheetId="1">'2023'!$B$11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>#REF!</definedName>
    <definedName name="DECEMBRE" localSheetId="0">'2022'!$N$3</definedName>
    <definedName name="DECEMBRE" localSheetId="1">'2023'!$N$3</definedName>
    <definedName name="DECEMBRE">#REF!</definedName>
    <definedName name="ENTREES" localSheetId="0">'2022'!$B$16</definedName>
    <definedName name="ENTREES" localSheetId="1">'2023'!$B$16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>#REF!</definedName>
    <definedName name="FEVRIER" localSheetId="1">'2023'!$D$3</definedName>
    <definedName name="FEVRIER">'2022'!$D$3</definedName>
    <definedName name="FRAIS_KM" localSheetId="0">'2022'!#REF!</definedName>
    <definedName name="FRAIS_KM" localSheetId="1">'2023'!#REF!</definedName>
    <definedName name="JANVIER" localSheetId="1">'2023'!$C$3</definedName>
    <definedName name="JANVIER">'2022'!$C$3</definedName>
    <definedName name="JUILLET" localSheetId="1">'2023'!$I$3</definedName>
    <definedName name="JUILLET">'2022'!$I$3</definedName>
    <definedName name="JUIN" localSheetId="1">'2023'!$H$3</definedName>
    <definedName name="JUIN">'2022'!$H$3</definedName>
    <definedName name="MAI" localSheetId="1">'2023'!$G$3</definedName>
    <definedName name="MAI">'2022'!$G$3</definedName>
    <definedName name="MARS" localSheetId="1">'2023'!$E$3</definedName>
    <definedName name="MARS">'2022'!$E$3</definedName>
    <definedName name="MOIS" localSheetId="0">'2022'!$B$3</definedName>
    <definedName name="MOIS" localSheetId="1">'2023'!$B$3</definedName>
    <definedName name="MOIS">#REF!</definedName>
    <definedName name="NOMBRE_KM" localSheetId="0">'2022'!#REF!</definedName>
    <definedName name="NOMBRE_KM" localSheetId="1">'2023'!#REF!</definedName>
    <definedName name="NOVEMBRE" localSheetId="0">'2022'!$M$3</definedName>
    <definedName name="NOVEMBRE" localSheetId="1">'2023'!$M$3</definedName>
    <definedName name="NOVEMBRE">#REF!</definedName>
    <definedName name="OCTOBRE" localSheetId="1">'2023'!$L$3</definedName>
    <definedName name="OCTOBRE">'2022'!$L$3</definedName>
    <definedName name="REPAS" localSheetId="0">'2022'!$B$5</definedName>
    <definedName name="REPAS" localSheetId="1">'2023'!$B$5</definedName>
    <definedName name="REPAS">#REF!</definedName>
    <definedName name="REPAS_ACQUIS" localSheetId="0">'2022'!$B$7</definedName>
    <definedName name="REPAS_ACQUIS" localSheetId="1">'2023'!$B$7</definedName>
    <definedName name="REPAS_ACQUIS">#REF!</definedName>
    <definedName name="REPAS_PRIS" localSheetId="0">'2022'!$B$6</definedName>
    <definedName name="REPAS_PRIS" localSheetId="1">'2023'!$B$6</definedName>
    <definedName name="REPAS_PRIS">#REF!</definedName>
    <definedName name="REPAS_SOLDE" localSheetId="0">'2022'!$B$8</definedName>
    <definedName name="REPAS_SOLDE" localSheetId="1">'2023'!$B$8</definedName>
    <definedName name="REPAS_SOLDE">#REF!</definedName>
    <definedName name="SEPTEMBRE" localSheetId="1">'2023'!$K$3</definedName>
    <definedName name="SEPTEMBRE">'2022'!$K$3</definedName>
    <definedName name="SOLDE" localSheetId="0">'2022'!$B$26</definedName>
    <definedName name="SOLDE" localSheetId="1">'2023'!$B$27</definedName>
    <definedName name="SORTIES" localSheetId="0">'2022'!$B$21</definedName>
    <definedName name="SORTIES" localSheetId="1">'2023'!$B$21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>#REF!</definedName>
    <definedName name="SORTIES_FRAIS_KM" localSheetId="0">'2022'!#REF!</definedName>
    <definedName name="SORTIES_FRAIS_KM" localSheetId="1">'2023'!#REF!</definedName>
    <definedName name="SORTIES_FRAIS_PEE_AMUNDI" localSheetId="0">'2022'!#REF!</definedName>
    <definedName name="SORTIES_FRAIS_PEE_AMUNDI" localSheetId="1">'2023'!#REF!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>#REF!</definedName>
    <definedName name="TOTAL" localSheetId="0">'2022'!$P$3</definedName>
    <definedName name="TOTAL" localSheetId="1">'2023'!$P$3</definedName>
    <definedName name="TOTAL">#REF!</definedName>
    <definedName name="TOTAL_ENTREES" localSheetId="0">'2022'!$B$19</definedName>
    <definedName name="TOTAL_ENTREES" localSheetId="1">'2023'!$B$19</definedName>
    <definedName name="TOTAL_ENTREES">#REF!</definedName>
    <definedName name="TOTAL_SORTIES" localSheetId="0">'2022'!$B$24</definedName>
    <definedName name="TOTAL_SORTIES" localSheetId="1">'2023'!$B$25</definedName>
    <definedName name="TOTAL_SORTIES">#REF!</definedName>
  </definedNames>
  <calcPr calcId="162913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7" i="14" l="1"/>
  <c r="P19" i="14"/>
  <c r="K27" i="14" l="1"/>
  <c r="J27" i="14"/>
  <c r="N25" i="14"/>
  <c r="M25" i="14"/>
  <c r="L25" i="14"/>
  <c r="K25" i="14"/>
  <c r="J25" i="14"/>
  <c r="I25" i="14"/>
  <c r="H25" i="14"/>
  <c r="H27" i="14" s="1"/>
  <c r="G25" i="14"/>
  <c r="E25" i="14"/>
  <c r="P24" i="14"/>
  <c r="G23" i="14"/>
  <c r="F23" i="14"/>
  <c r="F25" i="14" s="1"/>
  <c r="E23" i="14"/>
  <c r="D23" i="14"/>
  <c r="D25" i="14" s="1"/>
  <c r="C23" i="14"/>
  <c r="C25" i="14" s="1"/>
  <c r="P22" i="14"/>
  <c r="N19" i="14"/>
  <c r="N27" i="14" s="1"/>
  <c r="M19" i="14"/>
  <c r="M27" i="14" s="1"/>
  <c r="L19" i="14"/>
  <c r="L27" i="14" s="1"/>
  <c r="K19" i="14"/>
  <c r="J19" i="14"/>
  <c r="I19" i="14"/>
  <c r="I27" i="14" s="1"/>
  <c r="H19" i="14"/>
  <c r="E19" i="14"/>
  <c r="E27" i="14" s="1"/>
  <c r="D19" i="14"/>
  <c r="P18" i="14"/>
  <c r="G17" i="14"/>
  <c r="G19" i="14" s="1"/>
  <c r="G27" i="14" s="1"/>
  <c r="F17" i="14"/>
  <c r="F19" i="14" s="1"/>
  <c r="F27" i="14" s="1"/>
  <c r="E17" i="14"/>
  <c r="D17" i="14"/>
  <c r="C17" i="14"/>
  <c r="C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L26" i="12"/>
  <c r="K26" i="12"/>
  <c r="D26" i="12"/>
  <c r="C26" i="12"/>
  <c r="L24" i="12"/>
  <c r="K24" i="12"/>
  <c r="J24" i="12"/>
  <c r="I24" i="12"/>
  <c r="H24" i="12"/>
  <c r="G24" i="12"/>
  <c r="F24" i="12"/>
  <c r="E24" i="12"/>
  <c r="D24" i="12"/>
  <c r="C24" i="12"/>
  <c r="P24" i="12" s="1"/>
  <c r="N23" i="12"/>
  <c r="N24" i="12" s="1"/>
  <c r="M23" i="12"/>
  <c r="M24" i="12" s="1"/>
  <c r="P22" i="12"/>
  <c r="L19" i="12"/>
  <c r="K19" i="12"/>
  <c r="J19" i="12"/>
  <c r="J26" i="12" s="1"/>
  <c r="I19" i="12"/>
  <c r="I26" i="12" s="1"/>
  <c r="H19" i="12"/>
  <c r="H26" i="12" s="1"/>
  <c r="G19" i="12"/>
  <c r="F19" i="12"/>
  <c r="F26" i="12" s="1"/>
  <c r="E19" i="12"/>
  <c r="E26" i="12" s="1"/>
  <c r="D19" i="12"/>
  <c r="C19" i="12"/>
  <c r="P18" i="12"/>
  <c r="N19" i="12"/>
  <c r="N26" i="12" s="1"/>
  <c r="M19" i="12"/>
  <c r="P14" i="12"/>
  <c r="P13" i="12"/>
  <c r="P12" i="12"/>
  <c r="C4" i="13" s="1"/>
  <c r="P11" i="12"/>
  <c r="N8" i="12"/>
  <c r="M8" i="12"/>
  <c r="L8" i="12"/>
  <c r="K8" i="12"/>
  <c r="J8" i="12"/>
  <c r="I8" i="12"/>
  <c r="H8" i="12"/>
  <c r="G8" i="12"/>
  <c r="F8" i="12"/>
  <c r="P8" i="12" s="1"/>
  <c r="E8" i="12"/>
  <c r="D8" i="12"/>
  <c r="C8" i="12"/>
  <c r="P7" i="12"/>
  <c r="P6" i="12"/>
  <c r="P17" i="12" l="1"/>
  <c r="D27" i="14"/>
  <c r="M26" i="12"/>
  <c r="P19" i="12"/>
  <c r="C27" i="14"/>
  <c r="P25" i="14"/>
  <c r="P23" i="12"/>
  <c r="P23" i="14"/>
  <c r="G26" i="12"/>
  <c r="P26" i="12" s="1"/>
  <c r="C3" i="13" s="1"/>
  <c r="P17" i="14"/>
</calcChain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<sst xmlns="http://schemas.openxmlformats.org/spreadsheetml/2006/main" count="74" uniqueCount="40">
  <si>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</si>
  <si>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</si>
  <si>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</si>
  <si>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</si>
  <si>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</si>
  <si>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</si>
  <si>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</si>
  <si>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</si>
  <si>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</si>
  <si>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</si>
  <si>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</si>
  <si>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</si>
  <si>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</si>
  <si>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</si>
  <si>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</si>
  <si>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</si>
  <si>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</si>
  <si>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</si>
  <si>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</si>
  <si>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</si>
  <si>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</si>
  <si>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</si>
  <si>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</si>
  <si>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</si>
  <si>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</si>
  <si>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</si>
  <si>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</si>
  <si>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</si>
  <si>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</si>
  <si>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</si>
  <si>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</si>
  <si>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</si>
  <si>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</si>
  <si>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</si>
  <si>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</si>
  <si>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</si>
  <si>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</si>
  <si>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</si>
  <si>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TJM (Novembre 2022)</t>
  </si>
  <si>
    <t xml:space="preserve">Frais Achat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</si>
</sst>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10"/>
      <color theme="1"/>
      <name val="Calibri"/>
    </font>
    <font>
      <sz val="11"/>
      <color theme="1"/>
      <name val="Calibri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0" fillId="2" borderId="2" xfId="0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0" fillId="7" borderId="2" xfId="0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2" xfId="0" applyFill="1" applyBorder="1"/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4" fontId="0" fillId="3" borderId="2" xfId="0" applyNumberForma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4" xfId="0" applyNumberFormat="1" applyFont="1" applyFill="1" applyBorder="1"/>
    <xf numFmtId="1" fontId="1" fillId="0" borderId="0" xfId="0" applyNumberFormat="1" applyFont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5" xfId="0" applyNumberFormat="1" applyFont="1" applyFill="1" applyBorder="1" applyAlignment="1">
      <alignment horizontal="center" vertical="center"/>
    </xf>
    <xf numFmtId="1" fontId="9" fillId="0" borderId="9" xfId="0" applyNumberFormat="1" applyFont="1" applyBorder="1"/>
    <xf numFmtId="1" fontId="10" fillId="0" borderId="11" xfId="0" applyNumberFormat="1" applyFont="1" applyBorder="1"/>
    <xf numFmtId="0" fontId="11" fillId="0" borderId="12" xfId="0" applyFont="1" applyBorder="1"/>
    <xf numFmtId="4" fontId="10" fillId="11" borderId="11" xfId="0" applyNumberFormat="1" applyFont="1" applyFill="1" applyBorder="1"/>
    <xf numFmtId="0" fontId="0" fillId="0" borderId="13" xfId="0" applyBorder="1" applyProtection="1">
      <protection locked="0"/>
    </xf>
    <xf numFmtId="4" fontId="4" fillId="4" borderId="13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workbookViewId="0">
      <selection activeCell="N27" sqref="N27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60">
        <v>6</v>
      </c>
      <c r="N6" s="60">
        <v>19</v>
      </c>
      <c r="O6" s="36"/>
      <c r="P6" s="55">
        <f>SUM(C6:N6)</f>
        <v>25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60">
        <v>6</v>
      </c>
      <c r="N7" s="60">
        <v>22</v>
      </c>
      <c r="O7" s="36"/>
      <c r="P7" s="55">
        <f>SUM(C7:N7)</f>
        <v>28</v>
      </c>
    </row>
    <row r="8" spans="2:16" x14ac:dyDescent="0.45">
      <c r="B8" s="18" t="s">
        <v>22</v>
      </c>
      <c r="C8" s="59">
        <f t="shared" ref="C8:N8" si="0">C7-C6</f>
        <v>0</v>
      </c>
      <c r="D8" s="59">
        <f t="shared" si="0"/>
        <v>0</v>
      </c>
      <c r="E8" s="59">
        <f t="shared" si="0"/>
        <v>0</v>
      </c>
      <c r="F8" s="59">
        <f t="shared" si="0"/>
        <v>0</v>
      </c>
      <c r="G8" s="59">
        <f t="shared" si="0"/>
        <v>0</v>
      </c>
      <c r="H8" s="59">
        <f t="shared" si="0"/>
        <v>0</v>
      </c>
      <c r="I8" s="59">
        <f t="shared" si="0"/>
        <v>0</v>
      </c>
      <c r="J8" s="59">
        <f t="shared" si="0"/>
        <v>0</v>
      </c>
      <c r="K8" s="59">
        <f t="shared" si="0"/>
        <v>0</v>
      </c>
      <c r="L8" s="59">
        <f t="shared" si="0"/>
        <v>0</v>
      </c>
      <c r="M8" s="59">
        <f t="shared" si="0"/>
        <v>0</v>
      </c>
      <c r="N8" s="59">
        <f t="shared" si="0"/>
        <v>3</v>
      </c>
      <c r="O8" s="36"/>
      <c r="P8" s="55">
        <f>SUM(C8:N8)</f>
        <v>3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61">
        <v>6</v>
      </c>
      <c r="N11" s="61">
        <v>22</v>
      </c>
      <c r="P11" s="56">
        <f>SUM(C11:N11)</f>
        <v>28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6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6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6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62">
        <v>2795.4</v>
      </c>
      <c r="N17" s="62">
        <v>10449.800000000001</v>
      </c>
      <c r="O17" s="4"/>
      <c r="P17" s="41">
        <f>SUM(C17:N17)</f>
        <v>13245.2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2795.4</v>
      </c>
      <c r="N19" s="28">
        <f t="shared" si="1"/>
        <v>10449.800000000001</v>
      </c>
      <c r="O19" s="5"/>
      <c r="P19" s="42">
        <f>SUM(C19:O19)</f>
        <v>13245.2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62">
        <v>1630.76</v>
      </c>
      <c r="N22" s="62">
        <v>5618.97</v>
      </c>
      <c r="O22" s="4"/>
      <c r="P22" s="43">
        <f>SUM(C22:N22)</f>
        <v>7249.7300000000005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62">
        <f>304.57+621.76</f>
        <v>926.32999999999993</v>
      </c>
      <c r="N23" s="62">
        <f>1135.89+2268.67</f>
        <v>3404.5600000000004</v>
      </c>
      <c r="O23" s="4"/>
      <c r="P23" s="43">
        <f>SUM(C23:N23)</f>
        <v>4330.8900000000003</v>
      </c>
    </row>
    <row r="24" spans="2:16" x14ac:dyDescent="0.45">
      <c r="B24" s="8" t="s">
        <v>3</v>
      </c>
      <c r="C24" s="44">
        <f t="shared" ref="C24:N24" si="2">SUM(C22:C23)</f>
        <v>0</v>
      </c>
      <c r="D24" s="44">
        <f t="shared" si="2"/>
        <v>0</v>
      </c>
      <c r="E24" s="44">
        <f t="shared" si="2"/>
        <v>0</v>
      </c>
      <c r="F24" s="44">
        <f t="shared" si="2"/>
        <v>0</v>
      </c>
      <c r="G24" s="44">
        <f t="shared" si="2"/>
        <v>0</v>
      </c>
      <c r="H24" s="44">
        <f t="shared" si="2"/>
        <v>0</v>
      </c>
      <c r="I24" s="44">
        <f t="shared" si="2"/>
        <v>0</v>
      </c>
      <c r="J24" s="44">
        <f t="shared" si="2"/>
        <v>0</v>
      </c>
      <c r="K24" s="44">
        <f t="shared" si="2"/>
        <v>0</v>
      </c>
      <c r="L24" s="44">
        <f t="shared" si="2"/>
        <v>0</v>
      </c>
      <c r="M24" s="44">
        <f t="shared" si="2"/>
        <v>2557.09</v>
      </c>
      <c r="N24" s="44">
        <f t="shared" si="2"/>
        <v>9023.5300000000007</v>
      </c>
      <c r="O24" s="4"/>
      <c r="P24" s="58">
        <f>SUM(C24:N24)</f>
        <v>11580.62</v>
      </c>
    </row>
    <row r="25" spans="2:16" x14ac:dyDescent="0.45">
      <c r="B25" s="4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5"/>
    </row>
    <row r="26" spans="2:16" x14ac:dyDescent="0.45">
      <c r="B26" s="46" t="s">
        <v>36</v>
      </c>
      <c r="C26" s="47">
        <f t="shared" ref="C26:N26" si="3">C19-C24</f>
        <v>0</v>
      </c>
      <c r="D26" s="47">
        <f t="shared" si="3"/>
        <v>0</v>
      </c>
      <c r="E26" s="47">
        <f t="shared" si="3"/>
        <v>0</v>
      </c>
      <c r="F26" s="47">
        <f t="shared" si="3"/>
        <v>0</v>
      </c>
      <c r="G26" s="47">
        <f t="shared" si="3"/>
        <v>0</v>
      </c>
      <c r="H26" s="47">
        <f t="shared" si="3"/>
        <v>0</v>
      </c>
      <c r="I26" s="47">
        <f t="shared" si="3"/>
        <v>0</v>
      </c>
      <c r="J26" s="47">
        <f t="shared" si="3"/>
        <v>0</v>
      </c>
      <c r="K26" s="47">
        <f t="shared" si="3"/>
        <v>0</v>
      </c>
      <c r="L26" s="47">
        <f t="shared" si="3"/>
        <v>0</v>
      </c>
      <c r="M26" s="47">
        <f t="shared" si="3"/>
        <v>238.30999999999995</v>
      </c>
      <c r="N26" s="47">
        <f t="shared" si="3"/>
        <v>1426.2700000000004</v>
      </c>
      <c r="P26" s="57">
        <f>SUM(C26:O26)</f>
        <v>1664.5800000000004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tabSelected="1" topLeftCell="B1" workbookViewId="0">
      <selection activeCell="P29" sqref="P29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/>
      <c r="I6" s="37"/>
      <c r="J6" s="37"/>
      <c r="K6" s="37"/>
      <c r="L6" s="37"/>
      <c r="M6" s="37"/>
      <c r="N6" s="37"/>
      <c r="O6" s="36"/>
      <c r="P6" s="55">
        <f>SUM(C6:N6)</f>
        <v>95</v>
      </c>
    </row>
    <row r="7" spans="2:16" x14ac:dyDescent="0.45">
      <c r="B7" s="9" t="s">
        <v>21</v>
      </c>
      <c r="C7" s="37">
        <v>22</v>
      </c>
      <c r="D7" s="37">
        <v>20</v>
      </c>
      <c r="E7" s="37">
        <v>23</v>
      </c>
      <c r="F7" s="37">
        <v>19</v>
      </c>
      <c r="G7" s="37">
        <v>18</v>
      </c>
      <c r="H7" s="37"/>
      <c r="I7" s="37"/>
      <c r="J7" s="37"/>
      <c r="K7" s="37"/>
      <c r="L7" s="37"/>
      <c r="M7" s="37"/>
      <c r="N7" s="37"/>
      <c r="O7" s="36"/>
      <c r="P7" s="55">
        <f>SUM(C7:N7)</f>
        <v>102</v>
      </c>
    </row>
    <row r="8" spans="2:16" x14ac:dyDescent="0.45">
      <c r="B8" s="18" t="s">
        <v>22</v>
      </c>
      <c r="C8" s="59">
        <f t="shared" ref="C8:N8" si="0">C7-C6</f>
        <v>3</v>
      </c>
      <c r="D8" s="59">
        <f t="shared" si="0"/>
        <v>1</v>
      </c>
      <c r="E8" s="59">
        <f t="shared" si="0"/>
        <v>4</v>
      </c>
      <c r="F8" s="59">
        <f t="shared" si="0"/>
        <v>0</v>
      </c>
      <c r="G8" s="59">
        <f t="shared" si="0"/>
        <v>-1</v>
      </c>
      <c r="H8" s="59">
        <f t="shared" si="0"/>
        <v>0</v>
      </c>
      <c r="I8" s="59">
        <f t="shared" si="0"/>
        <v>0</v>
      </c>
      <c r="J8" s="59">
        <f t="shared" si="0"/>
        <v>0</v>
      </c>
      <c r="K8" s="59">
        <f t="shared" si="0"/>
        <v>0</v>
      </c>
      <c r="L8" s="59">
        <f t="shared" si="0"/>
        <v>0</v>
      </c>
      <c r="M8" s="59">
        <f t="shared" si="0"/>
        <v>0</v>
      </c>
      <c r="N8" s="59">
        <f t="shared" si="0"/>
        <v>0</v>
      </c>
      <c r="O8" s="36"/>
      <c r="P8" s="55">
        <f>SUM(C8:N8)</f>
        <v>7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22</v>
      </c>
      <c r="D11" s="11">
        <v>20</v>
      </c>
      <c r="E11" s="11">
        <v>23</v>
      </c>
      <c r="F11" s="11">
        <v>19</v>
      </c>
      <c r="G11" s="11">
        <v>18.5</v>
      </c>
      <c r="H11" s="11"/>
      <c r="I11" s="11"/>
      <c r="J11" s="11"/>
      <c r="K11" s="11"/>
      <c r="L11" s="11"/>
      <c r="M11" s="11"/>
      <c r="N11" s="11"/>
      <c r="P11" s="56">
        <f>SUM(C11:N11)</f>
        <v>102.5</v>
      </c>
    </row>
    <row r="12" spans="2:16" x14ac:dyDescent="0.45">
      <c r="B12" s="9" t="s">
        <v>16</v>
      </c>
      <c r="C12" s="12"/>
      <c r="D12" s="12"/>
      <c r="E12" s="12"/>
      <c r="F12" s="12"/>
      <c r="G12" s="12">
        <v>0.5</v>
      </c>
      <c r="H12" s="12"/>
      <c r="I12" s="12"/>
      <c r="J12" s="12"/>
      <c r="K12" s="12"/>
      <c r="L12" s="12"/>
      <c r="M12" s="12"/>
      <c r="N12" s="12"/>
      <c r="P12" s="56">
        <f>SUM(C12:N12)</f>
        <v>0.5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6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6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10449.800000000001</v>
      </c>
      <c r="D17" s="10">
        <f>D11*Params!$C$5*(1-Params!$C$3)-Params!$C$4</f>
        <v>9493</v>
      </c>
      <c r="E17" s="10">
        <f>E11*Params!$C$5*(1-Params!$C$3)-Params!$C$4</f>
        <v>10928.2</v>
      </c>
      <c r="F17" s="10">
        <f>F11*Params!$C$5*(1-Params!$C$3)-Params!$C$4</f>
        <v>9014.6</v>
      </c>
      <c r="G17" s="10">
        <f>G11*Params!$C$5*(1-Params!$C$3)-Params!$C$4</f>
        <v>8775.4</v>
      </c>
      <c r="H17" s="10"/>
      <c r="I17" s="10"/>
      <c r="J17" s="10"/>
      <c r="K17" s="10"/>
      <c r="L17" s="10"/>
      <c r="M17" s="10"/>
      <c r="N17" s="10"/>
      <c r="O17" s="4"/>
      <c r="P17" s="41">
        <f>SUM(C17:N17)</f>
        <v>48661.000000000007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10449.800000000001</v>
      </c>
      <c r="D19" s="28">
        <f t="shared" si="1"/>
        <v>9493</v>
      </c>
      <c r="E19" s="28">
        <f t="shared" si="1"/>
        <v>10928.2</v>
      </c>
      <c r="F19" s="28">
        <f t="shared" si="1"/>
        <v>9014.6</v>
      </c>
      <c r="G19" s="28">
        <f t="shared" si="1"/>
        <v>8775.4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48661.000000000007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5622.89</v>
      </c>
      <c r="D22" s="10">
        <v>5622.89</v>
      </c>
      <c r="E22" s="10">
        <v>5622.89</v>
      </c>
      <c r="F22" s="10">
        <v>5622.89</v>
      </c>
      <c r="G22" s="10">
        <v>5622.89</v>
      </c>
      <c r="H22" s="10"/>
      <c r="I22" s="10"/>
      <c r="J22" s="10"/>
      <c r="K22" s="10"/>
      <c r="L22" s="10"/>
      <c r="M22" s="10"/>
      <c r="N22" s="10"/>
      <c r="O22" s="4"/>
      <c r="P22" s="43">
        <f>SUM(C22:N22)</f>
        <v>28114.45</v>
      </c>
    </row>
    <row r="23" spans="2:16" x14ac:dyDescent="0.45">
      <c r="B23" s="9" t="s">
        <v>8</v>
      </c>
      <c r="C23" s="10">
        <f>1140.88+2271.14</f>
        <v>3412.02</v>
      </c>
      <c r="D23" s="10">
        <f>1140.88+2271.14</f>
        <v>3412.02</v>
      </c>
      <c r="E23" s="10">
        <f>1140.88+2271.14</f>
        <v>3412.02</v>
      </c>
      <c r="F23" s="10">
        <f>1140.88+2271.14</f>
        <v>3412.02</v>
      </c>
      <c r="G23" s="10">
        <f>1140.88+2273.92</f>
        <v>3414.8</v>
      </c>
      <c r="H23" s="10"/>
      <c r="I23" s="10"/>
      <c r="J23" s="10"/>
      <c r="K23" s="10"/>
      <c r="L23" s="10"/>
      <c r="M23" s="10"/>
      <c r="N23" s="10"/>
      <c r="O23" s="4"/>
      <c r="P23" s="43">
        <f>SUM(C23:N23)</f>
        <v>17062.88</v>
      </c>
    </row>
    <row r="24" spans="2:16" x14ac:dyDescent="0.45">
      <c r="B24" s="63" t="s">
        <v>39</v>
      </c>
      <c r="C24" s="64"/>
      <c r="D24" s="64">
        <v>1340.83</v>
      </c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4"/>
      <c r="P24" s="43">
        <f>SUM(C24:N24)</f>
        <v>1340.83</v>
      </c>
    </row>
    <row r="25" spans="2:16" x14ac:dyDescent="0.45">
      <c r="B25" s="8" t="s">
        <v>3</v>
      </c>
      <c r="C25" s="44">
        <f t="shared" ref="C25:N25" si="2">SUM(C22:C24)</f>
        <v>9034.91</v>
      </c>
      <c r="D25" s="44">
        <f t="shared" si="2"/>
        <v>10375.74</v>
      </c>
      <c r="E25" s="44">
        <f t="shared" si="2"/>
        <v>9034.91</v>
      </c>
      <c r="F25" s="44">
        <f t="shared" si="2"/>
        <v>9034.91</v>
      </c>
      <c r="G25" s="44">
        <f t="shared" si="2"/>
        <v>9037.69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58">
        <f>SUM(C25:N25)</f>
        <v>46518.16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1414.8900000000012</v>
      </c>
      <c r="D27" s="47">
        <f t="shared" si="3"/>
        <v>-882.73999999999978</v>
      </c>
      <c r="E27" s="47">
        <f t="shared" si="3"/>
        <v>1893.2900000000009</v>
      </c>
      <c r="F27" s="47">
        <f t="shared" si="3"/>
        <v>-20.309999999999491</v>
      </c>
      <c r="G27" s="47">
        <f t="shared" si="3"/>
        <v>-262.29000000000087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0</v>
      </c>
      <c r="P27" s="57">
        <f>SUM(C27:N27)</f>
        <v>2142.840000000002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23</v>
      </c>
      <c r="C2" s="68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38</v>
      </c>
      <c r="C5" s="33">
        <v>520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33</v>
      </c>
      <c r="C2" s="69"/>
    </row>
    <row r="3" spans="2:3" ht="16.899999999999999" customHeight="1" x14ac:dyDescent="0.45">
      <c r="B3" s="38" t="s">
        <v>34</v>
      </c>
      <c r="C3" s="39">
        <f>SUM('2022'!P26,'2023'!P27)</f>
        <v>3807.4200000000023</v>
      </c>
    </row>
    <row r="4" spans="2:3" ht="16.899999999999999" customHeight="1" x14ac:dyDescent="0.45">
      <c r="B4" s="38" t="s">
        <v>37</v>
      </c>
      <c r="C4" s="40">
        <f>'2022'!P12+'2023'!P12</f>
        <v>0.5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2023-06-02T12:39:27Z</dcterms:modified>
</cp:coreProperties>
</file>