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bookViews>
    <workbookView xWindow="-98" yWindow="-98" windowWidth="22695" windowHeight="14475"/>
  </bookViews>
  <sheets>
    <sheet name="2023" sheetId="15" r:id="rId1"/>
    <sheet name="Params" sheetId="11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_ASTREINTE" localSheetId="0">'2023'!$B$18</definedName>
    <definedName name="ENTREE_ASTREINTE">#REF!</definedName>
    <definedName name="ENTREES" localSheetId="0">'2023'!$B$16</definedName>
    <definedName name="ENTREES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'2023'!#REF!</definedName>
    <definedName name="FRAIS_KM">#REF!</definedName>
    <definedName name="FRAIS_KM_FIXE" localSheetId="0">'2023'!#REF!</definedName>
    <definedName name="FRAIS_KM_FIXE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'2023'!#REF!</definedName>
    <definedName name="NOMBRE_KM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'2023'!$B$29</definedName>
    <definedName name="SOLDE">#REF!</definedName>
    <definedName name="SORTIES" localSheetId="0">'2023'!$B$21</definedName>
    <definedName name="SORTIES">#REF!</definedName>
    <definedName name="SORTIES_ABONDEMENT_CSG_CRDS" localSheetId="0">'2023'!#REF!</definedName>
    <definedName name="SORTIES_ABONDEMENT_CSG_CRDS">#REF!</definedName>
    <definedName name="SORTIES_ABONDEMENT_NET" localSheetId="0">'2023'!#REF!</definedName>
    <definedName name="SORTIES_ABONDEMENT_NET">#REF!</definedName>
    <definedName name="SORTIES_ACHATS_HT" localSheetId="0">'2023'!#REF!</definedName>
    <definedName name="SORTIES_ACHATS_HT">#REF!</definedName>
    <definedName name="SORTIES_CHARGES_SOCIALES_PATRONALES" localSheetId="0">'2023'!$B$26</definedName>
    <definedName name="SORTIES_CHARGES_SOCIALES_PATRONALES">#REF!</definedName>
    <definedName name="SORTIES_FRAIS_KM" localSheetId="0">'2023'!#REF!</definedName>
    <definedName name="SORTIES_FRAIS_KM">#REF!</definedName>
    <definedName name="SORTIES_FRAIS_PEE_AMUNDI" localSheetId="0">'2023'!$B$25</definedName>
    <definedName name="SORTIES_FRAIS_PEE_AMUNDI">#REF!</definedName>
    <definedName name="SORTIES_I_CSG_CRDS" localSheetId="0">'2023'!#REF!</definedName>
    <definedName name="SORTIES_I_CSG_CRDS">#REF!</definedName>
    <definedName name="SORTIES_INTERESSEMENT_CSG_CRDS" localSheetId="0">'2023'!$B$24</definedName>
    <definedName name="SORTIES_INTERESSEMENT_CSG_CRDS">#REF!</definedName>
    <definedName name="SORTIES_INTERESSEMENT_NET" localSheetId="0">'2023'!$B$23</definedName>
    <definedName name="SORTIES_INTERESSEMENT_NET">#REF!</definedName>
    <definedName name="SORTIES_SALAIRE_NET" localSheetId="0">'2023'!$B$22</definedName>
    <definedName name="SORTIES_SALAIRE_NET">#REF!</definedName>
    <definedName name="SORTIES_SALAIRES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'2023'!$B$27</definedName>
    <definedName name="TOTAL_SORTIES">#REF!</definedName>
  </definedNames>
  <calcPr calcId="162913"/>
</workbook>
</file>

<file path=xl/calcChain.xml><?xml version="1.0" encoding="utf-8"?>
<calcChain xmlns="http://schemas.openxmlformats.org/spreadsheetml/2006/main">
  <c r="G25" i="15" l="1"/>
  <c r="L27" i="15"/>
  <c r="M27" i="15"/>
  <c r="N27" i="15"/>
  <c r="N29" i="15" s="1"/>
  <c r="F25" i="15"/>
  <c r="K27" i="15"/>
  <c r="J27" i="15"/>
  <c r="I27" i="15"/>
  <c r="H27" i="15"/>
  <c r="E27" i="15"/>
  <c r="D27" i="15"/>
  <c r="C27" i="15"/>
  <c r="G26" i="15"/>
  <c r="F26" i="15"/>
  <c r="G24" i="15"/>
  <c r="F24" i="15"/>
  <c r="P24" i="15" s="1"/>
  <c r="G23" i="15"/>
  <c r="F23" i="15"/>
  <c r="P22" i="15"/>
  <c r="M19" i="15"/>
  <c r="L19" i="15"/>
  <c r="K19" i="15"/>
  <c r="J19" i="15"/>
  <c r="J29" i="15" s="1"/>
  <c r="I19" i="15"/>
  <c r="I29" i="15" s="1"/>
  <c r="H19" i="15"/>
  <c r="F19" i="15"/>
  <c r="E19" i="15"/>
  <c r="E29" i="15" s="1"/>
  <c r="D19" i="15"/>
  <c r="C19" i="15"/>
  <c r="C29" i="15" s="1"/>
  <c r="P18" i="15"/>
  <c r="G17" i="15"/>
  <c r="G19" i="15" s="1"/>
  <c r="P19" i="15" s="1"/>
  <c r="F17" i="15"/>
  <c r="P17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K29" i="15" l="1"/>
  <c r="H29" i="15"/>
  <c r="M29" i="15"/>
  <c r="P8" i="15"/>
  <c r="D29" i="15"/>
  <c r="L29" i="15"/>
  <c r="P26" i="15"/>
  <c r="P23" i="15"/>
  <c r="G27" i="15"/>
  <c r="G29" i="15" s="1"/>
  <c r="P25" i="15"/>
  <c r="F27" i="15" l="1"/>
  <c r="P27" i="15" l="1"/>
  <c r="F29" i="15"/>
  <c r="P29" i="15" s="1"/>
  <c r="C3" i="13" s="1"/>
</calcChain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<sst xmlns="http://schemas.openxmlformats.org/spreadsheetml/2006/main" count="43" uniqueCount="42">
  <si>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</si>
  <si>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</si>
  <si>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</si>
  <si>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</si>
  <si>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</si>
  <si>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</si>
  <si>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</si>
  <si>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</si>
  <si>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</si>
  <si>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</si>
  <si>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</si>
  <si>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</si>
  <si>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</si>
  <si>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</si>
  <si>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</si>
  <si>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</si>
  <si>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</si>
  <si>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</si>
  <si>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</si>
  <si>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</si>
  <si>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</si>
  <si>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</si>
  <si>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</si>
  <si>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</si>
  <si>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</si>
  <si>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</si>
  <si>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</si>
  <si>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</si>
  <si>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</si>
  <si>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</si>
  <si>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</si>
  <si>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</si>
  <si>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</si>
  <si>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</si>
  <si>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</si>
  <si>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</si>
  <si>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</si>
  <si>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</si>
  <si>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Intéressement Net</t>
  </si>
  <si>
    <t>CSG/CRDS Intéressement</t>
  </si>
  <si>
    <t>Total Congés Payés Pris</t>
  </si>
  <si>
    <t>TJM (Avril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</si>
</sst>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.5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E6B8B7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5" xfId="0" applyFont="1" applyFill="1" applyBorder="1"/>
    <xf numFmtId="0" fontId="0" fillId="2" borderId="4" xfId="0" applyFill="1" applyBorder="1"/>
    <xf numFmtId="0" fontId="1" fillId="3" borderId="7" xfId="0" applyFont="1" applyFill="1" applyBorder="1"/>
    <xf numFmtId="4" fontId="1" fillId="3" borderId="7" xfId="0" applyNumberFormat="1" applyFont="1" applyFill="1" applyBorder="1"/>
    <xf numFmtId="0" fontId="0" fillId="0" borderId="6" xfId="0" applyBorder="1" applyProtection="1">
      <protection locked="0"/>
    </xf>
    <xf numFmtId="4" fontId="5" fillId="4" borderId="6" xfId="0" applyNumberFormat="1" applyFont="1" applyFill="1" applyBorder="1"/>
    <xf numFmtId="0" fontId="8" fillId="0" borderId="6" xfId="0" applyFont="1" applyBorder="1" applyProtection="1">
      <protection locked="0"/>
    </xf>
    <xf numFmtId="4" fontId="9" fillId="4" borderId="6" xfId="0" applyNumberFormat="1" applyFont="1" applyFill="1" applyBorder="1"/>
    <xf numFmtId="4" fontId="5" fillId="4" borderId="9" xfId="0" applyNumberFormat="1" applyFont="1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1" fillId="0" borderId="4" xfId="0" applyFont="1" applyBorder="1"/>
    <xf numFmtId="4" fontId="1" fillId="0" borderId="4" xfId="0" applyNumberFormat="1" applyFont="1" applyBorder="1"/>
    <xf numFmtId="0" fontId="1" fillId="6" borderId="5" xfId="0" applyFont="1" applyFill="1" applyBorder="1"/>
    <xf numFmtId="0" fontId="0" fillId="6" borderId="4" xfId="0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8" borderId="5" xfId="0" applyFont="1" applyFill="1" applyBorder="1"/>
    <xf numFmtId="0" fontId="0" fillId="8" borderId="4" xfId="0" applyFill="1" applyBorder="1"/>
    <xf numFmtId="0" fontId="0" fillId="8" borderId="13" xfId="0" applyFill="1" applyBorder="1"/>
    <xf numFmtId="4" fontId="5" fillId="4" borderId="8" xfId="0" applyNumberFormat="1" applyFont="1" applyFill="1" applyBorder="1"/>
    <xf numFmtId="0" fontId="0" fillId="6" borderId="13" xfId="0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2" borderId="13" xfId="0" applyFill="1" applyBorder="1"/>
    <xf numFmtId="0" fontId="1" fillId="3" borderId="5" xfId="0" applyFont="1" applyFill="1" applyBorder="1"/>
    <xf numFmtId="4" fontId="0" fillId="3" borderId="4" xfId="0" applyNumberFormat="1" applyFill="1" applyBorder="1"/>
    <xf numFmtId="4" fontId="0" fillId="3" borderId="13" xfId="0" applyNumberFormat="1" applyFill="1" applyBorder="1"/>
    <xf numFmtId="4" fontId="1" fillId="4" borderId="0" xfId="0" applyNumberFormat="1" applyFont="1" applyFill="1"/>
    <xf numFmtId="4" fontId="1" fillId="2" borderId="1" xfId="0" applyNumberFormat="1" applyFont="1" applyFill="1" applyBorder="1"/>
    <xf numFmtId="0" fontId="1" fillId="10" borderId="1" xfId="0" applyFont="1" applyFill="1" applyBorder="1" applyAlignment="1">
      <alignment vertical="center"/>
    </xf>
    <xf numFmtId="9" fontId="1" fillId="10" borderId="1" xfId="1" applyFont="1" applyFill="1" applyBorder="1" applyAlignment="1">
      <alignment vertical="center"/>
    </xf>
    <xf numFmtId="0" fontId="1" fillId="5" borderId="1" xfId="0" applyFont="1" applyFill="1" applyBorder="1"/>
    <xf numFmtId="4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2" xfId="0" applyNumberFormat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4" fontId="0" fillId="0" borderId="2" xfId="0" applyNumberFormat="1" applyBorder="1"/>
    <xf numFmtId="4" fontId="5" fillId="4" borderId="11" xfId="0" applyNumberFormat="1" applyFont="1" applyFill="1" applyBorder="1"/>
    <xf numFmtId="0" fontId="8" fillId="0" borderId="3" xfId="0" applyFont="1" applyBorder="1" applyProtection="1">
      <protection locked="0"/>
    </xf>
    <xf numFmtId="4" fontId="0" fillId="0" borderId="2" xfId="0" applyNumberFormat="1" applyBorder="1" applyAlignment="1">
      <alignment horizontal="right"/>
    </xf>
    <xf numFmtId="0" fontId="13" fillId="12" borderId="1" xfId="0" applyFont="1" applyFill="1" applyBorder="1" applyAlignment="1">
      <alignment vertical="center"/>
    </xf>
    <xf numFmtId="0" fontId="13" fillId="12" borderId="2" xfId="0" applyFont="1" applyFill="1" applyBorder="1" applyAlignment="1">
      <alignment vertical="center"/>
    </xf>
    <xf numFmtId="4" fontId="13" fillId="12" borderId="14" xfId="0" applyNumberFormat="1" applyFont="1" applyFill="1" applyBorder="1" applyAlignment="1">
      <alignment vertical="center"/>
    </xf>
    <xf numFmtId="4" fontId="5" fillId="0" borderId="6" xfId="0" applyNumberFormat="1" applyFont="1" applyBorder="1"/>
    <xf numFmtId="0" fontId="1" fillId="0" borderId="0" xfId="0" applyFont="1" applyAlignment="1">
      <alignment horizontal="right"/>
    </xf>
    <xf numFmtId="0" fontId="14" fillId="0" borderId="6" xfId="0" applyFont="1" applyBorder="1" applyProtection="1">
      <protection locked="0"/>
    </xf>
    <xf numFmtId="4" fontId="15" fillId="4" borderId="6" xfId="0" applyNumberFormat="1" applyFont="1" applyFill="1" applyBorder="1"/>
    <xf numFmtId="4" fontId="14" fillId="0" borderId="0" xfId="0" applyNumberFormat="1" applyFont="1"/>
    <xf numFmtId="4" fontId="16" fillId="0" borderId="1" xfId="0" applyNumberFormat="1" applyFont="1" applyBorder="1" applyAlignment="1">
      <alignment horizontal="right"/>
    </xf>
    <xf numFmtId="0" fontId="14" fillId="0" borderId="0" xfId="0" applyFont="1"/>
    <xf numFmtId="4" fontId="17" fillId="4" borderId="6" xfId="0" applyNumberFormat="1" applyFont="1" applyFill="1" applyBorder="1"/>
    <xf numFmtId="4" fontId="10" fillId="0" borderId="1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5" fillId="0" borderId="9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1"/>
  <sheetViews>
    <sheetView tabSelected="1" topLeftCell="B1" workbookViewId="0">
      <selection activeCell="N27" sqref="N27"/>
    </sheetView>
  </sheetViews>
  <sheetFormatPr baseColWidth="10" defaultColWidth="11" defaultRowHeight="14.25" x14ac:dyDescent="0.45"/>
  <cols>
    <col min="1" max="1" width="4" customWidth="1"/>
    <col min="2" max="2" width="28" customWidth="1"/>
    <col min="3" max="14" width="11" customWidth="1"/>
    <col min="15" max="15" width="5" customWidth="1"/>
    <col min="16" max="16" width="11" style="57" customWidth="1"/>
    <col min="17" max="17" width="11" customWidth="1"/>
  </cols>
  <sheetData>
    <row r="1" spans="2:16" x14ac:dyDescent="0.45">
      <c r="B1" s="80" t="s">
        <v>9</v>
      </c>
      <c r="P1" s="52"/>
    </row>
    <row r="2" spans="2:16" x14ac:dyDescent="0.45">
      <c r="B2" s="8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3"/>
    </row>
    <row r="3" spans="2:16" ht="16.5" customHeight="1" x14ac:dyDescent="0.45">
      <c r="B3" s="21" t="s">
        <v>5</v>
      </c>
      <c r="C3" s="22" t="s">
        <v>16</v>
      </c>
      <c r="D3" s="22" t="s">
        <v>17</v>
      </c>
      <c r="E3" s="22" t="s">
        <v>18</v>
      </c>
      <c r="F3" s="22" t="s">
        <v>19</v>
      </c>
      <c r="G3" s="22" t="s">
        <v>10</v>
      </c>
      <c r="H3" s="22" t="s">
        <v>11</v>
      </c>
      <c r="I3" s="22" t="s">
        <v>12</v>
      </c>
      <c r="J3" s="22" t="s">
        <v>20</v>
      </c>
      <c r="K3" s="22" t="s">
        <v>13</v>
      </c>
      <c r="L3" s="22" t="s">
        <v>14</v>
      </c>
      <c r="M3" s="22" t="s">
        <v>15</v>
      </c>
      <c r="N3" s="22" t="s">
        <v>21</v>
      </c>
      <c r="O3" s="1"/>
      <c r="P3" s="54" t="s">
        <v>4</v>
      </c>
    </row>
    <row r="4" spans="2:16" ht="16.5" customHeight="1" x14ac:dyDescent="0.4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1"/>
      <c r="P4" s="55"/>
    </row>
    <row r="5" spans="2:16" ht="15" customHeight="1" x14ac:dyDescent="0.45">
      <c r="B5" s="24" t="s">
        <v>28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6"/>
      <c r="O5" s="1"/>
      <c r="P5" s="56"/>
    </row>
    <row r="6" spans="2:16" ht="15" customHeight="1" x14ac:dyDescent="0.45">
      <c r="B6" s="10" t="s">
        <v>29</v>
      </c>
      <c r="C6" s="11"/>
      <c r="D6" s="11"/>
      <c r="E6" s="11"/>
      <c r="F6" s="11">
        <v>19</v>
      </c>
      <c r="G6" s="11">
        <v>19</v>
      </c>
      <c r="H6" s="11"/>
      <c r="I6" s="11"/>
      <c r="J6" s="11"/>
      <c r="K6" s="11"/>
      <c r="L6" s="11"/>
      <c r="M6" s="11"/>
      <c r="N6" s="69"/>
      <c r="O6" s="51"/>
      <c r="P6" s="77">
        <f>SUM(C6:N6)</f>
        <v>38</v>
      </c>
    </row>
    <row r="7" spans="2:16" ht="15" customHeight="1" x14ac:dyDescent="0.45">
      <c r="B7" s="10" t="s">
        <v>30</v>
      </c>
      <c r="C7" s="11"/>
      <c r="D7" s="11"/>
      <c r="E7" s="11"/>
      <c r="F7" s="11">
        <v>13</v>
      </c>
      <c r="G7" s="11">
        <v>18</v>
      </c>
      <c r="H7" s="11"/>
      <c r="I7" s="11"/>
      <c r="J7" s="11"/>
      <c r="K7" s="11"/>
      <c r="L7" s="11"/>
      <c r="M7" s="11"/>
      <c r="N7" s="11"/>
      <c r="O7" s="51"/>
      <c r="P7" s="77">
        <f>SUM(C7:N7)</f>
        <v>31</v>
      </c>
    </row>
    <row r="8" spans="2:16" ht="15" customHeight="1" x14ac:dyDescent="0.45">
      <c r="B8" s="15" t="s">
        <v>31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-6</v>
      </c>
      <c r="G8" s="63">
        <f t="shared" si="0"/>
        <v>-1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51"/>
      <c r="P8" s="77">
        <f>SUM(C8:N8)</f>
        <v>-7</v>
      </c>
    </row>
    <row r="9" spans="2:16" ht="15" customHeight="1" x14ac:dyDescent="0.45">
      <c r="B9" s="29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1"/>
      <c r="P9" s="78"/>
    </row>
    <row r="10" spans="2:16" ht="15" customHeight="1" x14ac:dyDescent="0.45">
      <c r="B10" s="19" t="s">
        <v>26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8"/>
      <c r="O10" s="1"/>
      <c r="P10" s="41"/>
    </row>
    <row r="11" spans="2:16" ht="15" customHeight="1" x14ac:dyDescent="0.45">
      <c r="B11" s="16" t="s">
        <v>22</v>
      </c>
      <c r="C11" s="58"/>
      <c r="D11" s="58"/>
      <c r="E11" s="58"/>
      <c r="F11" s="58">
        <v>13</v>
      </c>
      <c r="G11" s="58">
        <v>18</v>
      </c>
      <c r="H11" s="58"/>
      <c r="I11" s="58"/>
      <c r="J11" s="58"/>
      <c r="K11" s="58"/>
      <c r="L11" s="58"/>
      <c r="M11" s="58"/>
      <c r="N11" s="58"/>
      <c r="P11" s="77">
        <f>SUM(C11:N11)</f>
        <v>31</v>
      </c>
    </row>
    <row r="12" spans="2:16" ht="15" customHeight="1" x14ac:dyDescent="0.45">
      <c r="B12" s="10" t="s">
        <v>24</v>
      </c>
      <c r="C12" s="59"/>
      <c r="D12" s="59"/>
      <c r="E12" s="59"/>
      <c r="F12" s="59">
        <v>6</v>
      </c>
      <c r="G12" s="59">
        <v>1</v>
      </c>
      <c r="H12" s="59"/>
      <c r="I12" s="59"/>
      <c r="J12" s="59"/>
      <c r="K12" s="59"/>
      <c r="L12" s="59"/>
      <c r="M12" s="59"/>
      <c r="N12" s="59"/>
      <c r="P12" s="77">
        <f>SUM(C12:N12)</f>
        <v>7</v>
      </c>
    </row>
    <row r="13" spans="2:16" ht="15" customHeight="1" x14ac:dyDescent="0.45">
      <c r="B13" s="10" t="s">
        <v>25</v>
      </c>
      <c r="C13" s="60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P13" s="77">
        <f>SUM(C13:N13)</f>
        <v>0</v>
      </c>
    </row>
    <row r="14" spans="2:16" ht="15" customHeight="1" x14ac:dyDescent="0.45">
      <c r="B14" s="15" t="s">
        <v>23</v>
      </c>
      <c r="C14" s="61"/>
      <c r="D14" s="62"/>
      <c r="E14" s="62"/>
      <c r="F14" s="62"/>
      <c r="G14" s="62"/>
      <c r="H14" s="65"/>
      <c r="I14" s="62"/>
      <c r="J14" s="62"/>
      <c r="K14" s="62"/>
      <c r="L14" s="65"/>
      <c r="M14" s="62"/>
      <c r="N14" s="62"/>
      <c r="P14" s="77">
        <f>SUM(C14:N14)</f>
        <v>0</v>
      </c>
    </row>
    <row r="15" spans="2:16" ht="15" customHeight="1" x14ac:dyDescent="0.45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P15" s="42"/>
    </row>
    <row r="16" spans="2:16" ht="15" customHeight="1" x14ac:dyDescent="0.4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1"/>
      <c r="P16" s="43"/>
    </row>
    <row r="17" spans="2:18" ht="15" customHeight="1" x14ac:dyDescent="0.45">
      <c r="B17" s="10" t="s">
        <v>6</v>
      </c>
      <c r="C17" s="14"/>
      <c r="D17" s="79"/>
      <c r="E17" s="79"/>
      <c r="F17" s="79">
        <f>F11*Params!$C$5*(1-Params!$C$3)-Params!$C$4</f>
        <v>6622.6</v>
      </c>
      <c r="G17" s="79">
        <f>G11*Params!$C$5*(1-Params!$C$3)-Params!$C$4</f>
        <v>9198.6</v>
      </c>
      <c r="H17" s="79"/>
      <c r="I17" s="79"/>
      <c r="J17" s="79"/>
      <c r="K17" s="79"/>
      <c r="L17" s="79"/>
      <c r="M17" s="79"/>
      <c r="N17" s="14"/>
      <c r="O17" s="4"/>
      <c r="P17" s="44">
        <f>SUM(C17:N17)</f>
        <v>15821.2</v>
      </c>
    </row>
    <row r="18" spans="2:18" ht="15" customHeight="1" x14ac:dyDescent="0.45">
      <c r="B18" s="10" t="s">
        <v>23</v>
      </c>
      <c r="C18" s="11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11"/>
      <c r="O18" s="4"/>
      <c r="P18" s="44">
        <f>SUM(C18:N18)</f>
        <v>0</v>
      </c>
    </row>
    <row r="19" spans="2:18" ht="15" customHeight="1" x14ac:dyDescent="0.45">
      <c r="B19" s="2" t="s">
        <v>2</v>
      </c>
      <c r="C19" s="36">
        <f t="shared" ref="C19:M19" si="1">SUM(C17:C18)</f>
        <v>0</v>
      </c>
      <c r="D19" s="36">
        <f t="shared" si="1"/>
        <v>0</v>
      </c>
      <c r="E19" s="36">
        <f t="shared" si="1"/>
        <v>0</v>
      </c>
      <c r="F19" s="36">
        <f t="shared" si="1"/>
        <v>6622.6</v>
      </c>
      <c r="G19" s="36">
        <f t="shared" si="1"/>
        <v>9198.6</v>
      </c>
      <c r="H19" s="36">
        <f t="shared" si="1"/>
        <v>0</v>
      </c>
      <c r="I19" s="36">
        <f t="shared" si="1"/>
        <v>0</v>
      </c>
      <c r="J19" s="36">
        <f t="shared" si="1"/>
        <v>0</v>
      </c>
      <c r="K19" s="36">
        <f t="shared" si="1"/>
        <v>0</v>
      </c>
      <c r="L19" s="36">
        <f t="shared" si="1"/>
        <v>0</v>
      </c>
      <c r="M19" s="36">
        <f t="shared" si="1"/>
        <v>0</v>
      </c>
      <c r="N19" s="36"/>
      <c r="O19" s="5"/>
      <c r="P19" s="45">
        <f>SUM(C19:N19)</f>
        <v>15821.2</v>
      </c>
    </row>
    <row r="20" spans="2:18" ht="15" customHeight="1" x14ac:dyDescent="0.45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5"/>
      <c r="P20" s="46"/>
    </row>
    <row r="21" spans="2:18" ht="15" customHeight="1" x14ac:dyDescent="0.45">
      <c r="B21" s="32" t="s">
        <v>1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4"/>
      <c r="P21" s="47"/>
    </row>
    <row r="22" spans="2:18" ht="15" customHeight="1" x14ac:dyDescent="0.45">
      <c r="B22" s="10" t="s">
        <v>7</v>
      </c>
      <c r="C22" s="11"/>
      <c r="D22" s="11"/>
      <c r="E22" s="11"/>
      <c r="F22" s="11">
        <v>5086.21</v>
      </c>
      <c r="G22" s="11">
        <v>5086.21</v>
      </c>
      <c r="H22" s="11"/>
      <c r="I22" s="11"/>
      <c r="J22" s="11"/>
      <c r="K22" s="11"/>
      <c r="L22" s="11"/>
      <c r="M22" s="11"/>
      <c r="N22" s="11"/>
      <c r="O22" s="4"/>
      <c r="P22" s="44">
        <f t="shared" ref="P22:P27" si="2">SUM(C22:N22)</f>
        <v>10172.42</v>
      </c>
    </row>
    <row r="23" spans="2:18" s="75" customFormat="1" x14ac:dyDescent="0.45">
      <c r="B23" s="71" t="s">
        <v>38</v>
      </c>
      <c r="C23" s="76"/>
      <c r="D23" s="76"/>
      <c r="E23" s="76"/>
      <c r="F23" s="76">
        <f>(5830.99/5)*(1-9.7%)</f>
        <v>1053.0767939999998</v>
      </c>
      <c r="G23" s="76">
        <f>(5830.99/5)*(1-9.7%)</f>
        <v>1053.0767939999998</v>
      </c>
      <c r="H23" s="76"/>
      <c r="I23" s="76"/>
      <c r="J23" s="76"/>
      <c r="K23" s="76"/>
      <c r="L23" s="76"/>
      <c r="M23" s="76"/>
      <c r="N23" s="72"/>
      <c r="O23" s="73"/>
      <c r="P23" s="74">
        <f t="shared" si="2"/>
        <v>2106.1535879999997</v>
      </c>
    </row>
    <row r="24" spans="2:18" x14ac:dyDescent="0.45">
      <c r="B24" s="12" t="s">
        <v>39</v>
      </c>
      <c r="C24" s="13"/>
      <c r="D24" s="13"/>
      <c r="E24" s="13"/>
      <c r="F24" s="13">
        <f>(5830.99/5)*9.7%</f>
        <v>113.12120599999997</v>
      </c>
      <c r="G24" s="13">
        <f>(5830.99/5)*9.7%</f>
        <v>113.12120599999997</v>
      </c>
      <c r="H24" s="13"/>
      <c r="I24" s="13"/>
      <c r="J24" s="13"/>
      <c r="K24" s="13"/>
      <c r="L24" s="13"/>
      <c r="M24" s="13"/>
      <c r="N24" s="13"/>
      <c r="O24" s="4"/>
      <c r="P24" s="44">
        <f t="shared" si="2"/>
        <v>226.24241199999994</v>
      </c>
    </row>
    <row r="25" spans="2:18" ht="15" customHeight="1" x14ac:dyDescent="0.45">
      <c r="B25" s="64" t="s">
        <v>35</v>
      </c>
      <c r="C25" s="13"/>
      <c r="D25" s="13"/>
      <c r="E25" s="13"/>
      <c r="F25" s="13">
        <f>(F23)*0.02</f>
        <v>21.061535879999997</v>
      </c>
      <c r="G25" s="13">
        <f t="shared" ref="G25:N25" si="3">(G23)*0.02</f>
        <v>21.061535879999997</v>
      </c>
      <c r="H25" s="13"/>
      <c r="I25" s="13"/>
      <c r="J25" s="13"/>
      <c r="K25" s="13"/>
      <c r="L25" s="13"/>
      <c r="M25" s="13"/>
      <c r="N25" s="13"/>
      <c r="O25" s="4"/>
      <c r="P25" s="44">
        <f t="shared" si="2"/>
        <v>42.123071759999995</v>
      </c>
    </row>
    <row r="26" spans="2:18" ht="15" customHeight="1" x14ac:dyDescent="0.45">
      <c r="B26" s="10" t="s">
        <v>8</v>
      </c>
      <c r="C26" s="11"/>
      <c r="D26" s="11"/>
      <c r="E26" s="11"/>
      <c r="F26" s="11">
        <f>1078.89+2379.22</f>
        <v>3458.1099999999997</v>
      </c>
      <c r="G26" s="11">
        <f>1078.89+2397.92</f>
        <v>3476.8100000000004</v>
      </c>
      <c r="H26" s="11"/>
      <c r="I26" s="11"/>
      <c r="J26" s="11"/>
      <c r="K26" s="11"/>
      <c r="L26" s="11"/>
      <c r="M26" s="11"/>
      <c r="N26" s="11"/>
      <c r="O26" s="4"/>
      <c r="P26" s="44">
        <f t="shared" si="2"/>
        <v>6934.92</v>
      </c>
    </row>
    <row r="27" spans="2:18" ht="15" customHeight="1" x14ac:dyDescent="0.45">
      <c r="B27" s="8" t="s">
        <v>3</v>
      </c>
      <c r="C27" s="9">
        <f>SUM(C22:C26)</f>
        <v>0</v>
      </c>
      <c r="D27" s="9">
        <f>SUM(D22:D26)</f>
        <v>0</v>
      </c>
      <c r="E27" s="9">
        <f>SUM(E22:E26)</f>
        <v>0</v>
      </c>
      <c r="F27" s="9">
        <f>SUM(F22:F26)</f>
        <v>9731.5795358799987</v>
      </c>
      <c r="G27" s="9">
        <f>SUM(G22:G26)</f>
        <v>9750.2795358799995</v>
      </c>
      <c r="H27" s="9">
        <f>SUM(H22:H26)</f>
        <v>0</v>
      </c>
      <c r="I27" s="9">
        <f>SUM(I22:I26)</f>
        <v>0</v>
      </c>
      <c r="J27" s="9">
        <f>SUM(J22:J26)</f>
        <v>0</v>
      </c>
      <c r="K27" s="9">
        <f>SUM(K22:K26)</f>
        <v>0</v>
      </c>
      <c r="L27" s="9">
        <f>SUM(L22:L26)</f>
        <v>0</v>
      </c>
      <c r="M27" s="9">
        <f>SUM(M22:M26)</f>
        <v>0</v>
      </c>
      <c r="N27" s="9">
        <f>SUM(N22:N26)</f>
        <v>0</v>
      </c>
      <c r="O27" s="4"/>
      <c r="P27" s="48">
        <f t="shared" si="2"/>
        <v>19481.859071759998</v>
      </c>
    </row>
    <row r="28" spans="2:18" ht="15" customHeight="1" x14ac:dyDescent="0.45"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4"/>
      <c r="P28" s="49"/>
    </row>
    <row r="29" spans="2:18" ht="15" customHeight="1" x14ac:dyDescent="0.45">
      <c r="B29" s="39" t="s">
        <v>27</v>
      </c>
      <c r="C29" s="40">
        <f>+C19-C27</f>
        <v>0</v>
      </c>
      <c r="D29" s="40">
        <f>+D19-D27</f>
        <v>0</v>
      </c>
      <c r="E29" s="40">
        <f>+E19-E27</f>
        <v>0</v>
      </c>
      <c r="F29" s="40">
        <f>+F19-F27</f>
        <v>-3108.9795358799984</v>
      </c>
      <c r="G29" s="40">
        <f>+G19-G27</f>
        <v>-551.67953587999909</v>
      </c>
      <c r="H29" s="40">
        <f>+H19-H27</f>
        <v>0</v>
      </c>
      <c r="I29" s="40">
        <f>+I19-I27</f>
        <v>0</v>
      </c>
      <c r="J29" s="40">
        <f>+J19-J27</f>
        <v>0</v>
      </c>
      <c r="K29" s="40">
        <f>+K19-K27</f>
        <v>0</v>
      </c>
      <c r="L29" s="40">
        <f>+L19-L27</f>
        <v>0</v>
      </c>
      <c r="M29" s="40">
        <f>+M19-M27</f>
        <v>0</v>
      </c>
      <c r="N29" s="40">
        <f>+N19-N27</f>
        <v>0</v>
      </c>
      <c r="O29" s="4"/>
      <c r="P29" s="50">
        <f>SUM(C29:N29)</f>
        <v>-3660.6590717599975</v>
      </c>
    </row>
    <row r="30" spans="2:18" ht="15" customHeight="1" x14ac:dyDescent="0.4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P30" s="70"/>
    </row>
    <row r="31" spans="2:18" ht="15" customHeight="1" x14ac:dyDescent="0.45">
      <c r="R31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B5" sqref="B5"/>
    </sheetView>
  </sheetViews>
  <sheetFormatPr baseColWidth="10" defaultRowHeight="14.25" x14ac:dyDescent="0.45"/>
  <cols>
    <col min="1" max="1" width="4" customWidth="1"/>
    <col min="2" max="2" width="34.33203125" customWidth="1"/>
    <col min="3" max="3" width="27.796875" customWidth="1"/>
  </cols>
  <sheetData>
    <row r="2" spans="2:3" ht="27" customHeight="1" x14ac:dyDescent="0.45">
      <c r="B2" s="82" t="s">
        <v>34</v>
      </c>
      <c r="C2" s="83"/>
    </row>
    <row r="3" spans="2:3" ht="27" customHeight="1" x14ac:dyDescent="0.45">
      <c r="B3" s="37" t="s">
        <v>32</v>
      </c>
      <c r="C3" s="38">
        <v>0.08</v>
      </c>
    </row>
    <row r="4" spans="2:3" ht="27" customHeight="1" x14ac:dyDescent="0.45">
      <c r="B4" s="37" t="s">
        <v>33</v>
      </c>
      <c r="C4" s="37">
        <v>75</v>
      </c>
    </row>
    <row r="5" spans="2:3" ht="21" customHeight="1" x14ac:dyDescent="0.45">
      <c r="B5" s="37" t="s">
        <v>41</v>
      </c>
      <c r="C5" s="37">
        <v>560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2" customWidth="1"/>
  </cols>
  <sheetData>
    <row r="2" spans="2:3" ht="22.05" customHeight="1" x14ac:dyDescent="0.45">
      <c r="B2" s="84" t="s">
        <v>36</v>
      </c>
      <c r="C2" s="85"/>
    </row>
    <row r="3" spans="2:3" ht="22.05" customHeight="1" x14ac:dyDescent="0.45">
      <c r="B3" s="66" t="s">
        <v>37</v>
      </c>
      <c r="C3" s="68">
        <f>'2023'!P29</f>
        <v>-3660.6590717599975</v>
      </c>
    </row>
    <row r="4" spans="2:3" ht="22.05" customHeight="1" x14ac:dyDescent="0.45">
      <c r="B4" s="67" t="s">
        <v>40</v>
      </c>
      <c r="C4" s="68">
        <f>'2023'!P12</f>
        <v>7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'2023'!ENTREE_ASTREINTE</vt:lpstr>
      <vt:lpstr>'2023'!ENTREES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'2023'!SORTIES_FRAIS_PEE_AMUNDI</vt:lpstr>
      <vt:lpstr>'2023'!SORTIES_INTERESSEMENT_CSG_CRDS</vt:lpstr>
      <vt:lpstr>'2023'!SORTIES_INTERESSEMENT_NET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2023-06-23T14:37:18Z</dcterms:modified>
</cp:coreProperties>
</file>