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HighskillTools\Data\Suivi\2023\05\Normal\"/>
    </mc:Choice>
  </mc:AlternateContent>
  <bookViews>
    <workbookView xWindow="-38513" yWindow="-3188" windowWidth="38618" windowHeight="25103" activeTab="1"/>
  </bookViews>
  <sheets>
    <sheet name="2022" sheetId="12" r:id="rId1"/>
    <sheet name="2023" sheetId="14" r:id="rId2"/>
    <sheet name="Params" sheetId="10" r:id="rId3"/>
    <sheet name="Synthése" sheetId="13" r:id="rId4"/>
  </sheets>
  <definedNames>
    <definedName name="AOUT" localSheetId="1">'2023'!$J$3</definedName>
    <definedName name="AOUT">'2022'!$J$3</definedName>
    <definedName name="AVANCE_SUR_SALAIRE" localSheetId="0">'2022'!#REF!</definedName>
    <definedName name="AVANCE_SUR_SALAIRE" localSheetId="1">'2023'!#REF!</definedName>
    <definedName name="AVANCE_SUR_SALAIRE">#REF!</definedName>
    <definedName name="AVRIL" localSheetId="1">'2023'!$F$3</definedName>
    <definedName name="AVRIL">'2022'!$F$3</definedName>
    <definedName name="CRA" localSheetId="0">'2022'!$B$10</definedName>
    <definedName name="CRA" localSheetId="1">'2023'!$B$10</definedName>
    <definedName name="CRA">#REF!</definedName>
    <definedName name="CRA_ASTREINTE" localSheetId="0">'2022'!$B$14</definedName>
    <definedName name="CRA_ASTREINTE" localSheetId="1">'2023'!$B$14</definedName>
    <definedName name="CRA_ASTREINTE">#REF!</definedName>
    <definedName name="CRA_CP" localSheetId="0">'2022'!$B$12</definedName>
    <definedName name="CRA_CP" localSheetId="1">'2023'!$B$12</definedName>
    <definedName name="CRA_CP">#REF!</definedName>
    <definedName name="CRA_PRODUCTION" localSheetId="0">'2022'!$B$11</definedName>
    <definedName name="CRA_PRODUCTION" localSheetId="1">'2023'!$B$11</definedName>
    <definedName name="CRA_PRODUCTION">#REF!</definedName>
    <definedName name="CRA_SANS_SOLDE" localSheetId="0">'2022'!$B$13</definedName>
    <definedName name="CRA_SANS_SOLDE" localSheetId="1">'2023'!$B$13</definedName>
    <definedName name="CRA_SANS_SOLDE">#REF!</definedName>
    <definedName name="DECEMBRE" localSheetId="0">'2022'!$N$3</definedName>
    <definedName name="DECEMBRE" localSheetId="1">'2023'!$N$3</definedName>
    <definedName name="DECEMBRE">#REF!</definedName>
    <definedName name="ENTREES" localSheetId="0">'2022'!$B$16</definedName>
    <definedName name="ENTREES" localSheetId="1">'2023'!$B$16</definedName>
    <definedName name="ENTREES">#REF!</definedName>
    <definedName name="ENTREES_ASTREINTE" localSheetId="0">'2022'!$B$18</definedName>
    <definedName name="ENTREES_ASTREINTE" localSheetId="1">'2023'!$B$18</definedName>
    <definedName name="ENTREES_ASTREINTE">#REF!</definedName>
    <definedName name="ENTREES_FACTURE" localSheetId="0">'2022'!$B$17</definedName>
    <definedName name="ENTREES_FACTURE" localSheetId="1">'2023'!$B$17</definedName>
    <definedName name="ENTREES_FACTURE">#REF!</definedName>
    <definedName name="FEVRIER" localSheetId="1">'2023'!$D$3</definedName>
    <definedName name="FEVRIER">'2022'!$D$3</definedName>
    <definedName name="FRAIS_KM" localSheetId="0">'2022'!$B$30</definedName>
    <definedName name="FRAIS_KM" localSheetId="1">'2023'!$B$30</definedName>
    <definedName name="JANVIER" localSheetId="1">'2023'!$C$3</definedName>
    <definedName name="JANVIER">'2022'!$C$3</definedName>
    <definedName name="JUILLET" localSheetId="1">'2023'!$I$3</definedName>
    <definedName name="JUILLET">'2022'!$I$3</definedName>
    <definedName name="JUIN" localSheetId="1">'2023'!$H$3</definedName>
    <definedName name="JUIN">'2022'!$H$3</definedName>
    <definedName name="MAI" localSheetId="1">'2023'!$G$3</definedName>
    <definedName name="MAI">'2022'!$G$3</definedName>
    <definedName name="MARS" localSheetId="1">'2023'!$E$3</definedName>
    <definedName name="MARS">'2022'!$E$3</definedName>
    <definedName name="MOIS" localSheetId="0">'2022'!$B$3</definedName>
    <definedName name="MOIS" localSheetId="1">'2023'!$B$3</definedName>
    <definedName name="MOIS">#REF!</definedName>
    <definedName name="NOMBRE_KM" localSheetId="0">'2022'!$B$29</definedName>
    <definedName name="NOMBRE_KM" localSheetId="1">'2023'!$B$29</definedName>
    <definedName name="NOVEMBRE" localSheetId="0">'2022'!$M$3</definedName>
    <definedName name="NOVEMBRE" localSheetId="1">'2023'!$M$3</definedName>
    <definedName name="NOVEMBRE">#REF!</definedName>
    <definedName name="OCTOBRE" localSheetId="1">'2023'!$L$3</definedName>
    <definedName name="OCTOBRE">'2022'!$L$3</definedName>
    <definedName name="REPAS" localSheetId="0">'2022'!$B$5</definedName>
    <definedName name="REPAS" localSheetId="1">'2023'!$B$5</definedName>
    <definedName name="REPAS">#REF!</definedName>
    <definedName name="REPAS_ACQUIS" localSheetId="0">'2022'!$B$7</definedName>
    <definedName name="REPAS_ACQUIS" localSheetId="1">'2023'!$B$7</definedName>
    <definedName name="REPAS_ACQUIS">#REF!</definedName>
    <definedName name="REPAS_PRIS" localSheetId="0">'2022'!$B$6</definedName>
    <definedName name="REPAS_PRIS" localSheetId="1">'2023'!$B$6</definedName>
    <definedName name="REPAS_PRIS">#REF!</definedName>
    <definedName name="REPAS_SOLDE" localSheetId="0">'2022'!$B$8</definedName>
    <definedName name="REPAS_SOLDE" localSheetId="1">'2023'!$B$8</definedName>
    <definedName name="REPAS_SOLDE">#REF!</definedName>
    <definedName name="SEPTEMBRE" localSheetId="1">'2023'!$K$3</definedName>
    <definedName name="SEPTEMBRE">'2022'!$K$3</definedName>
    <definedName name="SOLDE" localSheetId="0">'2022'!$B$27</definedName>
    <definedName name="SOLDE" localSheetId="1">'2023'!$B$27</definedName>
    <definedName name="SORTIES" localSheetId="0">'2022'!$B$21</definedName>
    <definedName name="SORTIES" localSheetId="1">'2023'!$B$21</definedName>
    <definedName name="SORTIES">#REF!</definedName>
    <definedName name="SORTIES_ABONDEMENT" localSheetId="0">'2022'!#REF!</definedName>
    <definedName name="SORTIES_ABONDEMENT" localSheetId="1">'2023'!#REF!</definedName>
    <definedName name="SORTIES_ABONDEMENT">#REF!</definedName>
    <definedName name="SORTIES_CHARGES_SOCIALES_PATRONALES" localSheetId="0">'2022'!$B$23</definedName>
    <definedName name="SORTIES_CHARGES_SOCIALES_PATRONALES" localSheetId="1">'2023'!$B$23</definedName>
    <definedName name="SORTIES_CHARGES_SOCIALES_PATRONALES">#REF!</definedName>
    <definedName name="SORTIES_FRAIS_KM" localSheetId="0">'2022'!$B$24</definedName>
    <definedName name="SORTIES_FRAIS_KM" localSheetId="1">'2023'!$B$24</definedName>
    <definedName name="SORTIES_FRAIS_PEE_AMUNDI" localSheetId="0">'2022'!#REF!</definedName>
    <definedName name="SORTIES_FRAIS_PEE_AMUNDI" localSheetId="1">'2023'!#REF!</definedName>
    <definedName name="SORTIES_FRAIS_PEE_AMUNDI">#REF!</definedName>
    <definedName name="SORTIES_INTERESSEMENT" localSheetId="0">'2022'!#REF!</definedName>
    <definedName name="SORTIES_INTERESSEMENT" localSheetId="1">'2023'!#REF!</definedName>
    <definedName name="SORTIES_INTERESSEMENT">#REF!</definedName>
    <definedName name="SORTIES_SALAIRE_NET" localSheetId="0">'2022'!$B$22</definedName>
    <definedName name="SORTIES_SALAIRE_NET" localSheetId="1">'2023'!$B$22</definedName>
    <definedName name="SORTIES_SALAIRE_NET">#REF!</definedName>
    <definedName name="TOTAL" localSheetId="0">'2022'!$P$3</definedName>
    <definedName name="TOTAL" localSheetId="1">'2023'!$P$3</definedName>
    <definedName name="TOTAL">#REF!</definedName>
    <definedName name="TOTAL_ENTREES" localSheetId="0">'2022'!$B$19</definedName>
    <definedName name="TOTAL_ENTREES" localSheetId="1">'2023'!$B$19</definedName>
    <definedName name="TOTAL_ENTREES">#REF!</definedName>
    <definedName name="TOTAL_SORTIES" localSheetId="0">'2022'!$B$25</definedName>
    <definedName name="TOTAL_SORTIES" localSheetId="1">'2023'!$B$25</definedName>
    <definedName name="TOTAL_SORTIES">#REF!</definedName>
  </definedNames>
  <calcPr calcId="162913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27" i="14" l="1"/>
  <c r="P30" i="14"/>
  <c r="P29" i="14"/>
  <c r="M27" i="14"/>
  <c r="L27" i="14"/>
  <c r="N25" i="14"/>
  <c r="M25" i="14"/>
  <c r="L25" i="14"/>
  <c r="K25" i="14"/>
  <c r="J25" i="14"/>
  <c r="I25" i="14"/>
  <c r="H25" i="14"/>
  <c r="F25" i="14"/>
  <c r="P24" i="14"/>
  <c r="P23" i="14"/>
  <c r="G23" i="14"/>
  <c r="G25" i="14" s="1"/>
  <c r="F23" i="14"/>
  <c r="E23" i="14"/>
  <c r="E25" i="14" s="1"/>
  <c r="D23" i="14"/>
  <c r="D25" i="14" s="1"/>
  <c r="C23" i="14"/>
  <c r="C25" i="14" s="1"/>
  <c r="P22" i="14"/>
  <c r="N19" i="14"/>
  <c r="N27" i="14" s="1"/>
  <c r="M19" i="14"/>
  <c r="L19" i="14"/>
  <c r="K19" i="14"/>
  <c r="K27" i="14" s="1"/>
  <c r="J19" i="14"/>
  <c r="J27" i="14" s="1"/>
  <c r="I19" i="14"/>
  <c r="I27" i="14" s="1"/>
  <c r="H19" i="14"/>
  <c r="H27" i="14" s="1"/>
  <c r="G19" i="14"/>
  <c r="F19" i="14"/>
  <c r="F27" i="14" s="1"/>
  <c r="P18" i="14"/>
  <c r="G17" i="14"/>
  <c r="F17" i="14"/>
  <c r="E17" i="14"/>
  <c r="E19" i="14" s="1"/>
  <c r="E27" i="14" s="1"/>
  <c r="D17" i="14"/>
  <c r="D19" i="14" s="1"/>
  <c r="D27" i="14" s="1"/>
  <c r="C17" i="14"/>
  <c r="C19" i="14" s="1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P8" i="14" s="1"/>
  <c r="E8" i="14"/>
  <c r="D8" i="14"/>
  <c r="C8" i="14"/>
  <c r="P7" i="14"/>
  <c r="P6" i="14"/>
  <c r="P30" i="12"/>
  <c r="P29" i="12"/>
  <c r="H27" i="12"/>
  <c r="G27" i="12"/>
  <c r="M25" i="12"/>
  <c r="L25" i="12"/>
  <c r="K25" i="12"/>
  <c r="J25" i="12"/>
  <c r="I25" i="12"/>
  <c r="H25" i="12"/>
  <c r="G25" i="12"/>
  <c r="F25" i="12"/>
  <c r="E25" i="12"/>
  <c r="D25" i="12"/>
  <c r="C25" i="12"/>
  <c r="P24" i="12"/>
  <c r="N23" i="12"/>
  <c r="P23" i="12" s="1"/>
  <c r="P22" i="12"/>
  <c r="N19" i="12"/>
  <c r="M19" i="12"/>
  <c r="M27" i="12" s="1"/>
  <c r="L19" i="12"/>
  <c r="L27" i="12" s="1"/>
  <c r="K19" i="12"/>
  <c r="K27" i="12" s="1"/>
  <c r="J19" i="12"/>
  <c r="J27" i="12" s="1"/>
  <c r="I19" i="12"/>
  <c r="I27" i="12" s="1"/>
  <c r="H19" i="12"/>
  <c r="G19" i="12"/>
  <c r="F19" i="12"/>
  <c r="F27" i="12" s="1"/>
  <c r="E19" i="12"/>
  <c r="E27" i="12" s="1"/>
  <c r="D19" i="12"/>
  <c r="D27" i="12" s="1"/>
  <c r="C19" i="12"/>
  <c r="C27" i="12" s="1"/>
  <c r="P18" i="12"/>
  <c r="N17" i="12"/>
  <c r="P17" i="12" s="1"/>
  <c r="P14" i="12"/>
  <c r="P13" i="12"/>
  <c r="P12" i="12"/>
  <c r="C4" i="13" s="1"/>
  <c r="P11" i="12"/>
  <c r="N8" i="12"/>
  <c r="M8" i="12"/>
  <c r="L8" i="12"/>
  <c r="K8" i="12"/>
  <c r="J8" i="12"/>
  <c r="I8" i="12"/>
  <c r="H8" i="12"/>
  <c r="G8" i="12"/>
  <c r="F8" i="12"/>
  <c r="E8" i="12"/>
  <c r="D8" i="12"/>
  <c r="C8" i="12"/>
  <c r="P8" i="12" s="1"/>
  <c r="P7" i="12"/>
  <c r="P6" i="12"/>
  <c r="C27" i="14" l="1"/>
  <c r="P19" i="14"/>
  <c r="P25" i="14"/>
  <c r="G27" i="14"/>
  <c r="P19" i="12"/>
  <c r="N25" i="12"/>
  <c r="N27" i="12" s="1"/>
  <c r="P27" i="12" s="1"/>
  <c r="P17" i="14"/>
  <c r="P25" i="12" l="1"/>
  <c r="C3" i="13"/>
</calcChain>
</file>

<file path=xl/sharedStrings.xml><?xml version="1.0" encoding="utf-8"?>
<sst xmlns="http://schemas.openxmlformats.org/spreadsheetml/2006/main" count="79" uniqueCount="42">
  <si>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</si>
  <si>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</si>
  <si>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</si>
  <si>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</si>
  <si>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</si>
  <si>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</si>
  <si>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</si>
  <si>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</si>
  <si>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</si>
  <si>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</si>
  <si>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</si>
  <si>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</si>
  <si>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</si>
  <si>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</si>
  <si>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</si>
  <si>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</si>
  <si>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</si>
  <si>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</si>
  <si>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</si>
  <si>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</si>
  <si>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</si>
  <si>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</si>
  <si>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</si>
  <si>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</si>
  <si>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</si>
  <si>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</si>
  <si>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</si>
  <si>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</si>
  <si>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</si>
  <si>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</si>
  <si>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</si>
  <si>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</si>
  <si>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</si>
  <si>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</si>
  <si>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</si>
  <si>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</si>
  <si>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</si>
  <si>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</si>
  <si>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</si>
  <si>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</si>
  <si>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</si>
  <si>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(Décembre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</si>
</sst>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4" fillId="4" borderId="2" xfId="0" applyNumberFormat="1" applyFont="1" applyFill="1" applyBorder="1"/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0"/>
  <sheetViews>
    <sheetView workbookViewId="0">
      <selection activeCell="F46" sqref="F46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65" t="s">
        <v>9</v>
      </c>
    </row>
    <row r="2" spans="2:16" x14ac:dyDescent="0.45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/>
      <c r="D6" s="35"/>
      <c r="E6" s="35"/>
      <c r="F6" s="37"/>
      <c r="G6" s="37"/>
      <c r="H6" s="37"/>
      <c r="I6" s="37"/>
      <c r="J6" s="37"/>
      <c r="K6" s="37"/>
      <c r="L6" s="37"/>
      <c r="M6" s="37"/>
      <c r="N6" s="37">
        <v>15</v>
      </c>
      <c r="O6" s="36"/>
      <c r="P6" s="58">
        <f>SUM(C6:N6)</f>
        <v>15</v>
      </c>
    </row>
    <row r="7" spans="2:16" x14ac:dyDescent="0.45">
      <c r="B7" s="9" t="s">
        <v>21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>
        <v>15</v>
      </c>
      <c r="O7" s="36"/>
      <c r="P7" s="58">
        <f>SUM(C7:N7)</f>
        <v>15</v>
      </c>
    </row>
    <row r="8" spans="2:16" x14ac:dyDescent="0.45">
      <c r="B8" s="18" t="s">
        <v>22</v>
      </c>
      <c r="C8" s="64">
        <f t="shared" ref="C8:N8" si="0">C7-C6</f>
        <v>0</v>
      </c>
      <c r="D8" s="64">
        <f t="shared" si="0"/>
        <v>0</v>
      </c>
      <c r="E8" s="64">
        <f t="shared" si="0"/>
        <v>0</v>
      </c>
      <c r="F8" s="64">
        <f t="shared" si="0"/>
        <v>0</v>
      </c>
      <c r="G8" s="64">
        <f t="shared" si="0"/>
        <v>0</v>
      </c>
      <c r="H8" s="64">
        <f t="shared" si="0"/>
        <v>0</v>
      </c>
      <c r="I8" s="64">
        <f t="shared" si="0"/>
        <v>0</v>
      </c>
      <c r="J8" s="64">
        <f t="shared" si="0"/>
        <v>0</v>
      </c>
      <c r="K8" s="64">
        <f t="shared" si="0"/>
        <v>0</v>
      </c>
      <c r="L8" s="64">
        <f t="shared" si="0"/>
        <v>0</v>
      </c>
      <c r="M8" s="64">
        <f t="shared" si="0"/>
        <v>0</v>
      </c>
      <c r="N8" s="64">
        <f t="shared" si="0"/>
        <v>0</v>
      </c>
      <c r="O8" s="36"/>
      <c r="P8" s="58">
        <f>SUM(C8:N8)</f>
        <v>0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>
        <v>15</v>
      </c>
      <c r="P11" s="59">
        <f>SUM(C11:N11)</f>
        <v>15</v>
      </c>
    </row>
    <row r="12" spans="2:16" x14ac:dyDescent="0.45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9">
        <f>SUM(C12:N12)</f>
        <v>0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9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9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>
        <f>N11*Params!$C$5*(1-Params!$C$3)-Params!$C$4</f>
        <v>6480</v>
      </c>
      <c r="O17" s="4"/>
      <c r="P17" s="41">
        <f>SUM(C17:N17)</f>
        <v>6480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6480</v>
      </c>
      <c r="O19" s="5"/>
      <c r="P19" s="42">
        <f>SUM(C19:O19)</f>
        <v>6480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>
        <v>3499.9</v>
      </c>
      <c r="O22" s="4"/>
      <c r="P22" s="43">
        <f>SUM(C22:N22)</f>
        <v>3499.9</v>
      </c>
    </row>
    <row r="23" spans="2:16" x14ac:dyDescent="0.45">
      <c r="B23" s="9" t="s">
        <v>8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>
        <f>732.36+1235.69</f>
        <v>1968.0500000000002</v>
      </c>
      <c r="O23" s="4"/>
      <c r="P23" s="43">
        <f>SUM(C23:N23)</f>
        <v>1968.0500000000002</v>
      </c>
    </row>
    <row r="24" spans="2:16" x14ac:dyDescent="0.45">
      <c r="B24" s="55" t="s">
        <v>40</v>
      </c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>
        <v>355.6</v>
      </c>
      <c r="O24" s="4"/>
      <c r="P24" s="43">
        <f>SUM(C24:N24)</f>
        <v>355.6</v>
      </c>
    </row>
    <row r="25" spans="2:16" x14ac:dyDescent="0.45">
      <c r="B25" s="8" t="s">
        <v>3</v>
      </c>
      <c r="C25" s="44">
        <f t="shared" ref="C25:N25" si="2">SUM(C22:C24)</f>
        <v>0</v>
      </c>
      <c r="D25" s="44">
        <f t="shared" si="2"/>
        <v>0</v>
      </c>
      <c r="E25" s="44">
        <f t="shared" si="2"/>
        <v>0</v>
      </c>
      <c r="F25" s="44">
        <f t="shared" si="2"/>
        <v>0</v>
      </c>
      <c r="G25" s="44">
        <f t="shared" si="2"/>
        <v>0</v>
      </c>
      <c r="H25" s="44">
        <f t="shared" si="2"/>
        <v>0</v>
      </c>
      <c r="I25" s="44">
        <f t="shared" si="2"/>
        <v>0</v>
      </c>
      <c r="J25" s="44">
        <f t="shared" si="2"/>
        <v>0</v>
      </c>
      <c r="K25" s="44">
        <f t="shared" si="2"/>
        <v>0</v>
      </c>
      <c r="L25" s="44">
        <f t="shared" si="2"/>
        <v>0</v>
      </c>
      <c r="M25" s="44">
        <f t="shared" si="2"/>
        <v>0</v>
      </c>
      <c r="N25" s="44">
        <f t="shared" si="2"/>
        <v>5823.5500000000011</v>
      </c>
      <c r="O25" s="4"/>
      <c r="P25" s="61">
        <f>SUM(C25:N25)</f>
        <v>5823.5500000000011</v>
      </c>
    </row>
    <row r="26" spans="2:16" x14ac:dyDescent="0.45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45">
      <c r="B27" s="46" t="s">
        <v>36</v>
      </c>
      <c r="C27" s="47">
        <f t="shared" ref="C27:N27" si="3">C19-C25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  <c r="H27" s="47">
        <f t="shared" si="3"/>
        <v>0</v>
      </c>
      <c r="I27" s="47">
        <f t="shared" si="3"/>
        <v>0</v>
      </c>
      <c r="J27" s="47">
        <f t="shared" si="3"/>
        <v>0</v>
      </c>
      <c r="K27" s="47">
        <f t="shared" si="3"/>
        <v>0</v>
      </c>
      <c r="L27" s="47">
        <f t="shared" si="3"/>
        <v>0</v>
      </c>
      <c r="M27" s="47">
        <f t="shared" si="3"/>
        <v>0</v>
      </c>
      <c r="N27" s="47">
        <f t="shared" si="3"/>
        <v>656.44999999999891</v>
      </c>
      <c r="P27" s="60">
        <f>SUM(C27:O27)</f>
        <v>656.44999999999891</v>
      </c>
    </row>
    <row r="29" spans="2:16" x14ac:dyDescent="0.45">
      <c r="B29" s="63" t="s">
        <v>37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>
        <v>720</v>
      </c>
      <c r="P29" s="62">
        <f>SUM(C29:N29)</f>
        <v>720</v>
      </c>
    </row>
    <row r="30" spans="2:16" x14ac:dyDescent="0.45">
      <c r="B30" s="63" t="s">
        <v>38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>
        <v>355.6</v>
      </c>
      <c r="P30" s="62">
        <f>SUM(C30:N30)</f>
        <v>355.6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0"/>
  <sheetViews>
    <sheetView tabSelected="1" topLeftCell="G10" workbookViewId="0">
      <selection activeCell="P13" sqref="P13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65" t="s">
        <v>9</v>
      </c>
    </row>
    <row r="2" spans="2:16" x14ac:dyDescent="0.45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/>
      <c r="I6" s="37"/>
      <c r="J6" s="37"/>
      <c r="K6" s="37"/>
      <c r="L6" s="37"/>
      <c r="M6" s="37"/>
      <c r="N6" s="37"/>
      <c r="O6" s="36"/>
      <c r="P6" s="58">
        <f>SUM(C6:N6)</f>
        <v>95</v>
      </c>
    </row>
    <row r="7" spans="2:16" x14ac:dyDescent="0.45">
      <c r="B7" s="9" t="s">
        <v>21</v>
      </c>
      <c r="C7" s="37">
        <v>22</v>
      </c>
      <c r="D7" s="37">
        <v>20</v>
      </c>
      <c r="E7" s="37">
        <v>23</v>
      </c>
      <c r="F7" s="37">
        <v>19</v>
      </c>
      <c r="G7" s="37">
        <v>19</v>
      </c>
      <c r="H7" s="37"/>
      <c r="I7" s="37"/>
      <c r="J7" s="37"/>
      <c r="K7" s="37"/>
      <c r="L7" s="37"/>
      <c r="M7" s="37"/>
      <c r="N7" s="37"/>
      <c r="O7" s="36"/>
      <c r="P7" s="58">
        <f>SUM(C7:N7)</f>
        <v>103</v>
      </c>
    </row>
    <row r="8" spans="2:16" x14ac:dyDescent="0.45">
      <c r="B8" s="18" t="s">
        <v>22</v>
      </c>
      <c r="C8" s="64">
        <f t="shared" ref="C8:N8" si="0">C7-C6</f>
        <v>3</v>
      </c>
      <c r="D8" s="64">
        <f t="shared" si="0"/>
        <v>1</v>
      </c>
      <c r="E8" s="64">
        <f t="shared" si="0"/>
        <v>4</v>
      </c>
      <c r="F8" s="64">
        <f t="shared" si="0"/>
        <v>0</v>
      </c>
      <c r="G8" s="64">
        <f t="shared" si="0"/>
        <v>0</v>
      </c>
      <c r="H8" s="64">
        <f t="shared" si="0"/>
        <v>0</v>
      </c>
      <c r="I8" s="64">
        <f t="shared" si="0"/>
        <v>0</v>
      </c>
      <c r="J8" s="64">
        <f t="shared" si="0"/>
        <v>0</v>
      </c>
      <c r="K8" s="64">
        <f t="shared" si="0"/>
        <v>0</v>
      </c>
      <c r="L8" s="64">
        <f t="shared" si="0"/>
        <v>0</v>
      </c>
      <c r="M8" s="64">
        <f t="shared" si="0"/>
        <v>0</v>
      </c>
      <c r="N8" s="64">
        <f t="shared" si="0"/>
        <v>0</v>
      </c>
      <c r="O8" s="36"/>
      <c r="P8" s="58">
        <f>SUM(C8:N8)</f>
        <v>8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>
        <v>22</v>
      </c>
      <c r="D11" s="11">
        <v>20</v>
      </c>
      <c r="E11" s="11">
        <v>23</v>
      </c>
      <c r="F11" s="11">
        <v>19</v>
      </c>
      <c r="G11" s="11">
        <v>19</v>
      </c>
      <c r="H11" s="11"/>
      <c r="I11" s="11"/>
      <c r="J11" s="11"/>
      <c r="K11" s="11"/>
      <c r="L11" s="11"/>
      <c r="M11" s="11"/>
      <c r="N11" s="11"/>
      <c r="P11" s="59">
        <f>SUM(C11:N11)</f>
        <v>103</v>
      </c>
    </row>
    <row r="12" spans="2:16" x14ac:dyDescent="0.45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9">
        <f>SUM(C12:N12)</f>
        <v>0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9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9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>
        <f>C11*Params!$C$5*(1-Params!$C$3)-Params!$C$4</f>
        <v>9539</v>
      </c>
      <c r="D17" s="10">
        <f>D11*Params!$C$5*(1-Params!$C$3)-Params!$C$4</f>
        <v>8665</v>
      </c>
      <c r="E17" s="10">
        <f>E11*Params!$C$5*(1-Params!$C$3)-Params!$C$4</f>
        <v>9976</v>
      </c>
      <c r="F17" s="10">
        <f>F11*Params!$C$5*(1-Params!$C$3)-Params!$C$4</f>
        <v>8228</v>
      </c>
      <c r="G17" s="10">
        <f>G11*Params!$C$5*(1-Params!$C$3)-Params!$C$4</f>
        <v>8228</v>
      </c>
      <c r="H17" s="10"/>
      <c r="I17" s="10"/>
      <c r="J17" s="10"/>
      <c r="K17" s="10"/>
      <c r="L17" s="10"/>
      <c r="M17" s="10"/>
      <c r="N17" s="10"/>
      <c r="O17" s="4"/>
      <c r="P17" s="41">
        <f>SUM(C17:N17)</f>
        <v>44636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9539</v>
      </c>
      <c r="D19" s="28">
        <f t="shared" si="1"/>
        <v>8665</v>
      </c>
      <c r="E19" s="28">
        <f t="shared" si="1"/>
        <v>9976</v>
      </c>
      <c r="F19" s="28">
        <f t="shared" si="1"/>
        <v>8228</v>
      </c>
      <c r="G19" s="28">
        <f t="shared" si="1"/>
        <v>8228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SUM(C19:O19)</f>
        <v>44636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>
        <v>5032.79</v>
      </c>
      <c r="D22" s="10">
        <v>5032.79</v>
      </c>
      <c r="E22" s="10">
        <v>5032.79</v>
      </c>
      <c r="F22" s="10">
        <v>5032.79</v>
      </c>
      <c r="G22" s="10">
        <v>5032.79</v>
      </c>
      <c r="H22" s="10"/>
      <c r="I22" s="10"/>
      <c r="J22" s="10"/>
      <c r="K22" s="10"/>
      <c r="L22" s="10"/>
      <c r="M22" s="10"/>
      <c r="N22" s="10"/>
      <c r="O22" s="4"/>
      <c r="P22" s="43">
        <f>SUM(C22:N22)</f>
        <v>25163.95</v>
      </c>
    </row>
    <row r="23" spans="2:16" x14ac:dyDescent="0.45">
      <c r="B23" s="9" t="s">
        <v>8</v>
      </c>
      <c r="C23" s="10">
        <f>1043.54+1762.02</f>
        <v>2805.56</v>
      </c>
      <c r="D23" s="10">
        <f>1043.54+1762.02</f>
        <v>2805.56</v>
      </c>
      <c r="E23" s="10">
        <f>1043.54+1762.02</f>
        <v>2805.56</v>
      </c>
      <c r="F23" s="10">
        <f>1043.54+1762.02</f>
        <v>2805.56</v>
      </c>
      <c r="G23" s="10">
        <f>1043.54+1764.55</f>
        <v>2808.09</v>
      </c>
      <c r="H23" s="10"/>
      <c r="I23" s="10"/>
      <c r="J23" s="10"/>
      <c r="K23" s="10"/>
      <c r="L23" s="10"/>
      <c r="M23" s="10"/>
      <c r="N23" s="10"/>
      <c r="O23" s="4"/>
      <c r="P23" s="43">
        <f>SUM(C23:N23)</f>
        <v>14030.33</v>
      </c>
    </row>
    <row r="24" spans="2:16" x14ac:dyDescent="0.45">
      <c r="B24" s="55" t="s">
        <v>40</v>
      </c>
      <c r="C24" s="56">
        <v>474.88</v>
      </c>
      <c r="D24" s="56">
        <v>440.8</v>
      </c>
      <c r="E24" s="56">
        <v>491.92</v>
      </c>
      <c r="F24" s="56">
        <v>441.08800000000002</v>
      </c>
      <c r="G24" s="56">
        <v>441.08800000000002</v>
      </c>
      <c r="H24" s="56"/>
      <c r="I24" s="56"/>
      <c r="J24" s="56"/>
      <c r="K24" s="56"/>
      <c r="L24" s="56"/>
      <c r="M24" s="56"/>
      <c r="N24" s="56"/>
      <c r="O24" s="4"/>
      <c r="P24" s="43">
        <f>SUM(C24:N24)</f>
        <v>2289.7760000000003</v>
      </c>
    </row>
    <row r="25" spans="2:16" x14ac:dyDescent="0.45">
      <c r="B25" s="8" t="s">
        <v>3</v>
      </c>
      <c r="C25" s="44">
        <f t="shared" ref="C25:N25" si="2">SUM(C22:C24)</f>
        <v>8313.23</v>
      </c>
      <c r="D25" s="44">
        <f t="shared" si="2"/>
        <v>8279.15</v>
      </c>
      <c r="E25" s="44">
        <f t="shared" si="2"/>
        <v>8330.27</v>
      </c>
      <c r="F25" s="44">
        <f t="shared" si="2"/>
        <v>8279.4380000000001</v>
      </c>
      <c r="G25" s="44">
        <f t="shared" si="2"/>
        <v>8281.9680000000008</v>
      </c>
      <c r="H25" s="44">
        <f t="shared" si="2"/>
        <v>0</v>
      </c>
      <c r="I25" s="44">
        <f t="shared" si="2"/>
        <v>0</v>
      </c>
      <c r="J25" s="44">
        <f t="shared" si="2"/>
        <v>0</v>
      </c>
      <c r="K25" s="44">
        <f t="shared" si="2"/>
        <v>0</v>
      </c>
      <c r="L25" s="44">
        <f t="shared" si="2"/>
        <v>0</v>
      </c>
      <c r="M25" s="44">
        <f t="shared" si="2"/>
        <v>0</v>
      </c>
      <c r="N25" s="44">
        <f t="shared" si="2"/>
        <v>0</v>
      </c>
      <c r="O25" s="4"/>
      <c r="P25" s="61">
        <f>SUM(C25:N25)</f>
        <v>41484.055999999997</v>
      </c>
    </row>
    <row r="26" spans="2:16" x14ac:dyDescent="0.45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45">
      <c r="B27" s="46" t="s">
        <v>36</v>
      </c>
      <c r="C27" s="47">
        <f t="shared" ref="C27:N27" si="3">C19-C25</f>
        <v>1225.7700000000004</v>
      </c>
      <c r="D27" s="47">
        <f t="shared" si="3"/>
        <v>385.85000000000036</v>
      </c>
      <c r="E27" s="47">
        <f t="shared" si="3"/>
        <v>1645.7299999999996</v>
      </c>
      <c r="F27" s="47">
        <f t="shared" si="3"/>
        <v>-51.438000000000102</v>
      </c>
      <c r="G27" s="47">
        <f t="shared" si="3"/>
        <v>-53.968000000000757</v>
      </c>
      <c r="H27" s="47">
        <f t="shared" si="3"/>
        <v>0</v>
      </c>
      <c r="I27" s="47">
        <f t="shared" si="3"/>
        <v>0</v>
      </c>
      <c r="J27" s="47">
        <f t="shared" si="3"/>
        <v>0</v>
      </c>
      <c r="K27" s="47">
        <f t="shared" si="3"/>
        <v>0</v>
      </c>
      <c r="L27" s="47">
        <f t="shared" si="3"/>
        <v>0</v>
      </c>
      <c r="M27" s="47">
        <f t="shared" si="3"/>
        <v>0</v>
      </c>
      <c r="N27" s="47">
        <f t="shared" si="3"/>
        <v>0</v>
      </c>
      <c r="P27" s="60">
        <f>SUM(C27:N27)</f>
        <v>3151.9439999999995</v>
      </c>
    </row>
    <row r="29" spans="2:16" x14ac:dyDescent="0.45">
      <c r="B29" s="63" t="s">
        <v>37</v>
      </c>
      <c r="C29" s="54">
        <v>1056</v>
      </c>
      <c r="D29" s="54">
        <v>960</v>
      </c>
      <c r="E29" s="54">
        <v>1104</v>
      </c>
      <c r="F29" s="54">
        <v>912</v>
      </c>
      <c r="G29" s="54">
        <v>912</v>
      </c>
      <c r="H29" s="54"/>
      <c r="I29" s="54"/>
      <c r="J29" s="54"/>
      <c r="K29" s="54"/>
      <c r="L29" s="54"/>
      <c r="M29" s="54"/>
      <c r="N29" s="54"/>
      <c r="P29" s="62">
        <f>SUM(C29:N29)</f>
        <v>4944</v>
      </c>
    </row>
    <row r="30" spans="2:16" x14ac:dyDescent="0.45">
      <c r="B30" s="63" t="s">
        <v>38</v>
      </c>
      <c r="C30" s="54">
        <v>474.88</v>
      </c>
      <c r="D30" s="54">
        <v>440.8</v>
      </c>
      <c r="E30" s="54">
        <v>491.92</v>
      </c>
      <c r="F30" s="54">
        <v>441.08800000000002</v>
      </c>
      <c r="G30" s="54">
        <v>441.08800000000002</v>
      </c>
      <c r="H30" s="54"/>
      <c r="I30" s="54"/>
      <c r="J30" s="54"/>
      <c r="K30" s="54"/>
      <c r="L30" s="54"/>
      <c r="M30" s="54"/>
      <c r="N30" s="54"/>
      <c r="P30" s="62">
        <f>SUM(C30:N30)</f>
        <v>2289.7760000000003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workbookViewId="0">
      <selection activeCell="B6" sqref="B6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7" t="s">
        <v>23</v>
      </c>
      <c r="C2" s="68"/>
    </row>
    <row r="3" spans="2:3" ht="30" customHeight="1" x14ac:dyDescent="0.45">
      <c r="B3" s="33" t="s">
        <v>12</v>
      </c>
      <c r="C3" s="34">
        <v>0.08</v>
      </c>
    </row>
    <row r="4" spans="2:3" ht="30" customHeight="1" x14ac:dyDescent="0.45">
      <c r="B4" s="33" t="s">
        <v>13</v>
      </c>
      <c r="C4" s="33">
        <v>75</v>
      </c>
    </row>
    <row r="5" spans="2:3" ht="30" customHeight="1" x14ac:dyDescent="0.45">
      <c r="B5" s="33" t="s">
        <v>41</v>
      </c>
      <c r="C5" s="33">
        <v>475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4"/>
  <sheetViews>
    <sheetView workbookViewId="0">
      <selection activeCell="C28" sqref="C28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9" t="s">
        <v>33</v>
      </c>
      <c r="C2" s="69"/>
    </row>
    <row r="3" spans="2:3" ht="16.899999999999999" customHeight="1" x14ac:dyDescent="0.45">
      <c r="B3" s="38" t="s">
        <v>34</v>
      </c>
      <c r="C3" s="39">
        <f>SUM('2022'!P27)+('2023'!P27)</f>
        <v>3808.3939999999984</v>
      </c>
    </row>
    <row r="4" spans="2:3" ht="16.899999999999999" customHeight="1" x14ac:dyDescent="0.45">
      <c r="B4" s="38" t="s">
        <v>39</v>
      </c>
      <c r="C4" s="40">
        <f>'2022'!P12+'2023'!P12</f>
        <v>0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2022</vt:lpstr>
      <vt:lpstr>2023</vt:lpstr>
      <vt:lpstr>Params</vt:lpstr>
      <vt:lpstr>Synthése</vt:lpstr>
      <vt:lpstr>'2023'!AOUT</vt:lpstr>
      <vt:lpstr>AOUT</vt:lpstr>
      <vt:lpstr>'2023'!AVRIL</vt:lpstr>
      <vt:lpstr>AVRIL</vt:lpstr>
      <vt:lpstr>'2022'!CRA</vt:lpstr>
      <vt:lpstr>'2023'!CRA</vt:lpstr>
      <vt:lpstr>'2022'!CRA_ASTREINTE</vt:lpstr>
      <vt:lpstr>'2023'!CRA_ASTREINTE</vt:lpstr>
      <vt:lpstr>'2022'!CRA_CP</vt:lpstr>
      <vt:lpstr>'2023'!CRA_CP</vt:lpstr>
      <vt:lpstr>'2022'!CRA_PRODUCTION</vt:lpstr>
      <vt:lpstr>'2023'!CRA_PRODUCTION</vt:lpstr>
      <vt:lpstr>'2022'!CRA_SANS_SOLDE</vt:lpstr>
      <vt:lpstr>'2023'!CRA_SANS_SOLDE</vt:lpstr>
      <vt:lpstr>'2022'!DECEMBRE</vt:lpstr>
      <vt:lpstr>'2023'!DECEMBRE</vt:lpstr>
      <vt:lpstr>'2022'!ENTREES</vt:lpstr>
      <vt:lpstr>'2023'!ENTREES</vt:lpstr>
      <vt:lpstr>'2022'!ENTREES_ASTREINTE</vt:lpstr>
      <vt:lpstr>'2023'!ENTREES_ASTREINTE</vt:lpstr>
      <vt:lpstr>'2022'!ENTREES_FACTURE</vt:lpstr>
      <vt:lpstr>'2023'!ENTREES_FACTURE</vt:lpstr>
      <vt:lpstr>'2023'!FEVRIER</vt:lpstr>
      <vt:lpstr>FEVRIER</vt:lpstr>
      <vt:lpstr>'2022'!FRAIS_KM</vt:lpstr>
      <vt:lpstr>'2023'!FRAIS_KM</vt:lpstr>
      <vt:lpstr>'2023'!JANVIER</vt:lpstr>
      <vt:lpstr>JANVIER</vt:lpstr>
      <vt:lpstr>'2023'!JUILLET</vt:lpstr>
      <vt:lpstr>JUILLET</vt:lpstr>
      <vt:lpstr>'2023'!JUIN</vt:lpstr>
      <vt:lpstr>JUIN</vt:lpstr>
      <vt:lpstr>'2023'!MAI</vt:lpstr>
      <vt:lpstr>MAI</vt:lpstr>
      <vt:lpstr>'2023'!MARS</vt:lpstr>
      <vt:lpstr>MARS</vt:lpstr>
      <vt:lpstr>'2022'!MOIS</vt:lpstr>
      <vt:lpstr>'2023'!MOIS</vt:lpstr>
      <vt:lpstr>'2022'!NOMBRE_KM</vt:lpstr>
      <vt:lpstr>'2023'!NOMBRE_KM</vt:lpstr>
      <vt:lpstr>'2022'!NOVEMBRE</vt:lpstr>
      <vt:lpstr>'2023'!NOVEMBRE</vt:lpstr>
      <vt:lpstr>'2023'!OCTOBRE</vt:lpstr>
      <vt:lpstr>OCTOBRE</vt:lpstr>
      <vt:lpstr>'2022'!REPAS</vt:lpstr>
      <vt:lpstr>'2023'!REPAS</vt:lpstr>
      <vt:lpstr>'2022'!REPAS_ACQUIS</vt:lpstr>
      <vt:lpstr>'2023'!REPAS_ACQUIS</vt:lpstr>
      <vt:lpstr>'2022'!REPAS_PRIS</vt:lpstr>
      <vt:lpstr>'2023'!REPAS_PRIS</vt:lpstr>
      <vt:lpstr>'2022'!REPAS_SOLDE</vt:lpstr>
      <vt:lpstr>'2023'!REPAS_SOLDE</vt:lpstr>
      <vt:lpstr>'2023'!SEPTEMBRE</vt:lpstr>
      <vt:lpstr>SEPTEMBRE</vt:lpstr>
      <vt:lpstr>'2022'!SOLDE</vt:lpstr>
      <vt:lpstr>'2023'!SOLDE</vt:lpstr>
      <vt:lpstr>'2022'!SORTIES</vt:lpstr>
      <vt:lpstr>'2023'!SORTIES</vt:lpstr>
      <vt:lpstr>'2022'!SORTIES_CHARGES_SOCIALES_PATRONALES</vt:lpstr>
      <vt:lpstr>'2023'!SORTIES_CHARGES_SOCIALES_PATRONALES</vt:lpstr>
      <vt:lpstr>'2022'!SORTIES_FRAIS_KM</vt:lpstr>
      <vt:lpstr>'2023'!SORTIES_FRAIS_KM</vt:lpstr>
      <vt:lpstr>'2022'!SORTIES_SALAIRE_NET</vt:lpstr>
      <vt:lpstr>'2023'!SORTIES_SALAIRE_NET</vt:lpstr>
      <vt:lpstr>'2022'!TOTAL</vt:lpstr>
      <vt:lpstr>'2023'!TOTAL</vt:lpstr>
      <vt:lpstr>'2022'!TOTAL_ENTREES</vt:lpstr>
      <vt:lpstr>'2023'!TOTAL_ENTREES</vt:lpstr>
      <vt:lpstr>'2022'!TOTAL_SORTIES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Sadok</cp:lastModifiedBy>
  <cp:lastPrinted>2017-08-08T16:51:32Z</cp:lastPrinted>
  <dcterms:created xsi:type="dcterms:W3CDTF">2015-02-05T07:57:27Z</dcterms:created>
  <dcterms:modified xsi:type="dcterms:W3CDTF">2023-06-02T07:58:14Z</dcterms:modified>
</cp:coreProperties>
</file>