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C:\HighskillTools\Data\Suivi\2023\04\Normal\"/>
    </mc:Choice>
  </mc:AlternateContent>
  <xr:revisionPtr revIDLastSave="0" documentId="13_ncr:1_{3AC0C8E9-4267-4752-9C28-2E1473A6E891}" xr6:coauthVersionLast="47" xr6:coauthVersionMax="47" xr10:uidLastSave="{00000000-0000-0000-0000-000000000000}"/>
  <bookViews>
    <workbookView xWindow="-98" yWindow="-98" windowWidth="22695" windowHeight="14476" xr2:uid="{00000000-000D-0000-FFFF-FFFF00000000}"/>
  </bookViews>
  <sheets>
    <sheet name="2022" sheetId="12" r:id="rId1"/>
    <sheet name="2023" sheetId="14" r:id="rId2"/>
    <sheet name="Params" sheetId="10" r:id="rId3"/>
    <sheet name="Synthése" sheetId="13" r:id="rId4"/>
  </sheets>
  <externalReferences>
    <externalReference r:id="rId5"/>
  </externalReferences>
  <definedNames>
    <definedName name="AOUT" localSheetId="1">'2023'!$J$3</definedName>
    <definedName name="AOUT">'2022'!$J$3</definedName>
    <definedName name="AVANCE_SUR_SALAIRE" localSheetId="0">'2022'!#REF!</definedName>
    <definedName name="AVANCE_SUR_SALAIRE" localSheetId="1">'2023'!#REF!</definedName>
    <definedName name="AVANCE_SUR_SALAIRE">#REF!</definedName>
    <definedName name="AVRIL" localSheetId="1">'2023'!$F$3</definedName>
    <definedName name="AVRIL">'2022'!$F$3</definedName>
    <definedName name="CRA" localSheetId="0">'2022'!$B$10</definedName>
    <definedName name="CRA" localSheetId="1">'2023'!$B$10</definedName>
    <definedName name="CRA">#REF!</definedName>
    <definedName name="CRA_ASTREINTE" localSheetId="0">'2022'!$B$14</definedName>
    <definedName name="CRA_ASTREINTE" localSheetId="1">'2023'!$B$14</definedName>
    <definedName name="CRA_ASTREINTE">#REF!</definedName>
    <definedName name="CRA_CP" localSheetId="0">'2022'!$B$12</definedName>
    <definedName name="CRA_CP" localSheetId="1">'2023'!$B$12</definedName>
    <definedName name="CRA_CP">#REF!</definedName>
    <definedName name="CRA_PRODUCTION" localSheetId="0">'2022'!$B$11</definedName>
    <definedName name="CRA_PRODUCTION" localSheetId="1">'2023'!$B$11</definedName>
    <definedName name="CRA_PRODUCTION">#REF!</definedName>
    <definedName name="CRA_SANS_SOLDE" localSheetId="0">'2022'!$B$13</definedName>
    <definedName name="CRA_SANS_SOLDE" localSheetId="1">'2023'!$B$13</definedName>
    <definedName name="CRA_SANS_SOLDE">#REF!</definedName>
    <definedName name="DECEMBRE" localSheetId="0">'2022'!$N$3</definedName>
    <definedName name="DECEMBRE" localSheetId="1">'2023'!$N$3</definedName>
    <definedName name="DECEMBRE">#REF!</definedName>
    <definedName name="ENTREES" localSheetId="0">'2022'!$B$16</definedName>
    <definedName name="ENTREES" localSheetId="1">'2023'!$B$16</definedName>
    <definedName name="ENTREES">#REF!</definedName>
    <definedName name="ENTREES_ASTREINTE" localSheetId="0">'2022'!$B$18</definedName>
    <definedName name="ENTREES_ASTREINTE" localSheetId="1">'2023'!$B$18</definedName>
    <definedName name="ENTREES_ASTREINTE">#REF!</definedName>
    <definedName name="ENTREES_FACTURE" localSheetId="0">'2022'!$B$17</definedName>
    <definedName name="ENTREES_FACTURE" localSheetId="1">'2023'!$B$17</definedName>
    <definedName name="ENTREES_FACTURE">#REF!</definedName>
    <definedName name="FEVRIER" localSheetId="1">'2023'!$D$3</definedName>
    <definedName name="FEVRIER">'2022'!$D$3</definedName>
    <definedName name="FRAIS_KM" localSheetId="0">'2022'!$B$33</definedName>
    <definedName name="FRAIS_KM" localSheetId="1">'2023'!$B$33</definedName>
    <definedName name="JANVIER" localSheetId="1">'2023'!$C$3</definedName>
    <definedName name="JANVIER">'2022'!$C$3</definedName>
    <definedName name="JUILLET" localSheetId="1">'2023'!$I$3</definedName>
    <definedName name="JUILLET">'2022'!$I$3</definedName>
    <definedName name="JUIN" localSheetId="1">'2023'!$H$3</definedName>
    <definedName name="JUIN">'2022'!$H$3</definedName>
    <definedName name="MAI" localSheetId="1">'2023'!$G$3</definedName>
    <definedName name="MAI">'2022'!$G$3</definedName>
    <definedName name="MARS" localSheetId="1">'2023'!$E$3</definedName>
    <definedName name="MARS">'2022'!$E$3</definedName>
    <definedName name="MOIS" localSheetId="0">'2022'!$B$3</definedName>
    <definedName name="MOIS" localSheetId="1">'2023'!$B$3</definedName>
    <definedName name="MOIS">#REF!</definedName>
    <definedName name="NOMBRE_KM" localSheetId="0">'2022'!$B$32</definedName>
    <definedName name="NOMBRE_KM" localSheetId="1">'2023'!$B$32</definedName>
    <definedName name="NOVEMBRE" localSheetId="0">'2022'!$M$3</definedName>
    <definedName name="NOVEMBRE" localSheetId="1">'2023'!$M$3</definedName>
    <definedName name="NOVEMBRE">#REF!</definedName>
    <definedName name="OCTOBRE" localSheetId="1">'2023'!$L$3</definedName>
    <definedName name="OCTOBRE">'2022'!$L$3</definedName>
    <definedName name="REPAS" localSheetId="0">'2022'!$B$5</definedName>
    <definedName name="REPAS" localSheetId="1">'2023'!$B$5</definedName>
    <definedName name="REPAS">#REF!</definedName>
    <definedName name="REPAS_ACQUIS" localSheetId="0">'2022'!$B$7</definedName>
    <definedName name="REPAS_ACQUIS" localSheetId="1">'2023'!$B$7</definedName>
    <definedName name="REPAS_ACQUIS">#REF!</definedName>
    <definedName name="REPAS_PRIS" localSheetId="0">'2022'!$B$6</definedName>
    <definedName name="REPAS_PRIS" localSheetId="1">'2023'!$B$6</definedName>
    <definedName name="REPAS_PRIS">#REF!</definedName>
    <definedName name="REPAS_SOLDE" localSheetId="0">'2022'!$B$8</definedName>
    <definedName name="REPAS_SOLDE" localSheetId="1">'2023'!$B$8</definedName>
    <definedName name="REPAS_SOLDE">#REF!</definedName>
    <definedName name="SEPTEMBRE" localSheetId="1">'2023'!$K$3</definedName>
    <definedName name="SEPTEMBRE">'2022'!$K$3</definedName>
    <definedName name="SOLDE" localSheetId="0">'2022'!$B$30</definedName>
    <definedName name="SOLDE" localSheetId="1">'2023'!$B$30</definedName>
    <definedName name="SORTIES" localSheetId="0">'2022'!$B$21</definedName>
    <definedName name="SORTIES" localSheetId="1">'2023'!$B$21</definedName>
    <definedName name="SORTIES">#REF!</definedName>
    <definedName name="SORTIES_ABONDEMENT" localSheetId="0">'2022'!#REF!</definedName>
    <definedName name="SORTIES_ABONDEMENT" localSheetId="1">'2023'!#REF!</definedName>
    <definedName name="SORTIES_ABONDEMENT">#REF!</definedName>
    <definedName name="SORTIES_CHARGES_SOCIALES_PATRONALES" localSheetId="0">'2022'!$B$23</definedName>
    <definedName name="SORTIES_CHARGES_SOCIALES_PATRONALES" localSheetId="1">'2023'!$B$23</definedName>
    <definedName name="SORTIES_CHARGES_SOCIALES_PATRONALES">#REF!</definedName>
    <definedName name="SORTIES_FRAIS_KM" localSheetId="0">'2022'!$B$24</definedName>
    <definedName name="SORTIES_FRAIS_KM" localSheetId="1">'2023'!$B$24</definedName>
    <definedName name="SORTIES_FRAIS_PEE_AMUNDI" localSheetId="0">'2022'!#REF!</definedName>
    <definedName name="SORTIES_FRAIS_PEE_AMUNDI" localSheetId="1">'2023'!#REF!</definedName>
    <definedName name="SORTIES_FRAIS_PEE_AMUNDI">#REF!</definedName>
    <definedName name="SORTIES_INTERESSEMENT" localSheetId="0">'2022'!#REF!</definedName>
    <definedName name="SORTIES_INTERESSEMENT" localSheetId="1">'2023'!#REF!</definedName>
    <definedName name="SORTIES_INTERESSEMENT">#REF!</definedName>
    <definedName name="SORTIES_SALAIRE_NET" localSheetId="0">'2022'!$B$22</definedName>
    <definedName name="SORTIES_SALAIRE_NET" localSheetId="1">'2023'!$B$22</definedName>
    <definedName name="SORTIES_SALAIRE_NET">#REF!</definedName>
    <definedName name="TOTAL" localSheetId="0">'2022'!$P$3</definedName>
    <definedName name="TOTAL" localSheetId="1">'2023'!$P$3</definedName>
    <definedName name="TOTAL">#REF!</definedName>
    <definedName name="TOTAL_ENTREES" localSheetId="0">'2022'!$B$19</definedName>
    <definedName name="TOTAL_ENTREES" localSheetId="1">'2023'!$B$19</definedName>
    <definedName name="TOTAL_ENTREES">#REF!</definedName>
    <definedName name="TOTAL_SORTIES" localSheetId="0">'2022'!$B$26</definedName>
    <definedName name="TOTAL_SORTIES" localSheetId="1">'2023'!$B$26</definedName>
    <definedName name="TOTAL_SORTIES">#REF!</definedName>
  </definedNames>
  <calcPr calcId="191029"/>
  <extLst>
    <x:ext xmlns:x="http://schemas.openxmlformats.org/spreadsheetml/2006/main" xmlns:mx="http://schemas.microsoft.com/office/mac/excel/2008/main" uri="{7523E5D3-25F3-A5E0-1632-64F254C22452}">
      <mx:ArchID Flags="2"/>
    </x:ext>
  </extLst>
</workbook>
</file>

<file path=xl/calcChain.xml><?xml version="1.0" encoding="utf-8"?>
<calcChain xmlns="http://schemas.openxmlformats.org/spreadsheetml/2006/main">
  <c r="P33" i="14" l="1"/>
  <c r="P32" i="14"/>
  <c r="L30" i="14"/>
  <c r="P28" i="14"/>
  <c r="N26" i="14"/>
  <c r="M26" i="14"/>
  <c r="M30" i="14" s="1"/>
  <c r="L26" i="14"/>
  <c r="K26" i="14"/>
  <c r="J26" i="14"/>
  <c r="I26" i="14"/>
  <c r="H26" i="14"/>
  <c r="G26" i="14"/>
  <c r="F26" i="14"/>
  <c r="E26" i="14"/>
  <c r="C26" i="14"/>
  <c r="P25" i="14"/>
  <c r="P24" i="14"/>
  <c r="F23" i="14"/>
  <c r="E23" i="14"/>
  <c r="D23" i="14"/>
  <c r="P23" i="14" s="1"/>
  <c r="C23" i="14"/>
  <c r="P22" i="14"/>
  <c r="N19" i="14"/>
  <c r="N30" i="14" s="1"/>
  <c r="M19" i="14"/>
  <c r="L19" i="14"/>
  <c r="K19" i="14"/>
  <c r="K30" i="14" s="1"/>
  <c r="J19" i="14"/>
  <c r="J30" i="14" s="1"/>
  <c r="I19" i="14"/>
  <c r="I30" i="14" s="1"/>
  <c r="H19" i="14"/>
  <c r="H30" i="14" s="1"/>
  <c r="G19" i="14"/>
  <c r="G30" i="14" s="1"/>
  <c r="D19" i="14"/>
  <c r="C19" i="14"/>
  <c r="C30" i="14" s="1"/>
  <c r="P18" i="14"/>
  <c r="F17" i="14"/>
  <c r="F19" i="14" s="1"/>
  <c r="F30" i="14" s="1"/>
  <c r="E17" i="14"/>
  <c r="E19" i="14" s="1"/>
  <c r="D17" i="14"/>
  <c r="C17" i="14"/>
  <c r="P17" i="14" s="1"/>
  <c r="P14" i="14"/>
  <c r="P13" i="14"/>
  <c r="P12" i="14"/>
  <c r="P11" i="14"/>
  <c r="N8" i="14"/>
  <c r="M8" i="14"/>
  <c r="L8" i="14"/>
  <c r="K8" i="14"/>
  <c r="J8" i="14"/>
  <c r="I8" i="14"/>
  <c r="H8" i="14"/>
  <c r="G8" i="14"/>
  <c r="F8" i="14"/>
  <c r="P8" i="14" s="1"/>
  <c r="E8" i="14"/>
  <c r="D8" i="14"/>
  <c r="C8" i="14"/>
  <c r="P7" i="14"/>
  <c r="P6" i="14"/>
  <c r="P33" i="12"/>
  <c r="P32" i="12"/>
  <c r="J30" i="12"/>
  <c r="G30" i="12"/>
  <c r="P28" i="12"/>
  <c r="N26" i="12"/>
  <c r="M26" i="12"/>
  <c r="L26" i="12"/>
  <c r="K26" i="12"/>
  <c r="J26" i="12"/>
  <c r="I26" i="12"/>
  <c r="H26" i="12"/>
  <c r="G26" i="12"/>
  <c r="F26" i="12"/>
  <c r="E26" i="12"/>
  <c r="D26" i="12"/>
  <c r="C26" i="12"/>
  <c r="P26" i="12" s="1"/>
  <c r="P25" i="12"/>
  <c r="P24" i="12"/>
  <c r="P23" i="12"/>
  <c r="N23" i="12"/>
  <c r="M23" i="12"/>
  <c r="P22" i="12"/>
  <c r="L19" i="12"/>
  <c r="L30" i="12" s="1"/>
  <c r="K19" i="12"/>
  <c r="K30" i="12" s="1"/>
  <c r="J19" i="12"/>
  <c r="I19" i="12"/>
  <c r="I30" i="12" s="1"/>
  <c r="H19" i="12"/>
  <c r="H30" i="12" s="1"/>
  <c r="G19" i="12"/>
  <c r="F19" i="12"/>
  <c r="F30" i="12" s="1"/>
  <c r="E19" i="12"/>
  <c r="E30" i="12" s="1"/>
  <c r="D19" i="12"/>
  <c r="D30" i="12" s="1"/>
  <c r="C19" i="12"/>
  <c r="P18" i="12"/>
  <c r="N17" i="12"/>
  <c r="N19" i="12" s="1"/>
  <c r="N30" i="12" s="1"/>
  <c r="M17" i="12"/>
  <c r="M19" i="12" s="1"/>
  <c r="M30" i="12" s="1"/>
  <c r="P14" i="12"/>
  <c r="P13" i="12"/>
  <c r="P12" i="12"/>
  <c r="C4" i="13" s="1"/>
  <c r="P11" i="12"/>
  <c r="N8" i="12"/>
  <c r="M8" i="12"/>
  <c r="L8" i="12"/>
  <c r="K8" i="12"/>
  <c r="J8" i="12"/>
  <c r="I8" i="12"/>
  <c r="H8" i="12"/>
  <c r="G8" i="12"/>
  <c r="F8" i="12"/>
  <c r="E8" i="12"/>
  <c r="D8" i="12"/>
  <c r="C8" i="12"/>
  <c r="P8" i="12" s="1"/>
  <c r="P7" i="12"/>
  <c r="P6" i="12"/>
  <c r="P19" i="12" l="1"/>
  <c r="P19" i="14"/>
  <c r="E30" i="14"/>
  <c r="P17" i="12"/>
  <c r="D26" i="14"/>
  <c r="D30" i="14" s="1"/>
  <c r="P30" i="14" s="1"/>
  <c r="C30" i="12"/>
  <c r="P30" i="12" s="1"/>
  <c r="C3" i="13" l="1"/>
  <c r="P26" i="1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youss</author>
  </authors>
  <commentList>
    <comment ref="M25" authorId="0" shapeId="0" xr:uid="{BFC9DCE5-B98C-4638-8E20-4F47B96AE460}">
      <text>
        <r>
          <rPr>
            <b/>
            <sz val="11"/>
            <color indexed="81"/>
            <rFont val="Tahoma"/>
            <family val="2"/>
          </rPr>
          <t>youss:</t>
        </r>
        <r>
          <rPr>
            <sz val="11"/>
            <color indexed="81"/>
            <rFont val="Tahoma"/>
            <family val="2"/>
          </rPr>
          <t xml:space="preserve">
Acompte à déduire du salaire Décembre 2022/Février 2023/Mars 2023/Avril 2023 à raison de 500 euros par mois</t>
        </r>
      </text>
    </comment>
    <comment ref="N28" authorId="0" shapeId="0" xr:uid="{DBA33A12-2E7A-4B98-9D46-ED8F285CB3FE}">
      <text>
        <r>
          <rPr>
            <b/>
            <sz val="11"/>
            <color indexed="81"/>
            <rFont val="Tahoma"/>
            <family val="2"/>
          </rPr>
          <t>youss:</t>
        </r>
        <r>
          <rPr>
            <sz val="11"/>
            <color indexed="81"/>
            <rFont val="Tahoma"/>
            <family val="2"/>
          </rPr>
          <t xml:space="preserve">
Déduction du Salaire
Remboursement Acompte 2000 euros Novembre 2022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PC-HOUDA</author>
    <author>youss</author>
  </authors>
  <commentList>
    <comment ref="C25" authorId="0" shapeId="0" xr:uid="{AC3C1818-4F6C-40AD-B967-29B74CA2FF97}">
      <text>
        <r>
          <rPr>
            <b/>
            <sz val="9"/>
            <color indexed="81"/>
            <rFont val="Tahoma"/>
            <family val="2"/>
          </rPr>
          <t>PC-HOUDA:</t>
        </r>
        <r>
          <rPr>
            <sz val="9"/>
            <color indexed="81"/>
            <rFont val="Tahoma"/>
            <family val="2"/>
          </rPr>
          <t xml:space="preserve">
Rembousement Facture Formation à déduire de la cagnotte
</t>
        </r>
      </text>
    </comment>
    <comment ref="D28" authorId="1" shapeId="0" xr:uid="{A0D08865-7375-4CD7-A81E-3F0CD677C31E}">
      <text>
        <r>
          <rPr>
            <b/>
            <sz val="11"/>
            <color indexed="81"/>
            <rFont val="Tahoma"/>
            <family val="2"/>
          </rPr>
          <t xml:space="preserve">youss:
</t>
        </r>
        <r>
          <rPr>
            <sz val="11"/>
            <color indexed="81"/>
            <rFont val="Tahoma"/>
            <family val="2"/>
          </rPr>
          <t>Déduction du Salaire
Remboursement Acompte 2000 euros Novembre 2022</t>
        </r>
      </text>
    </comment>
    <comment ref="E28" authorId="0" shapeId="0" xr:uid="{E7743A73-5A0A-4D55-BABE-14B39E9418DB}">
      <text>
        <r>
          <rPr>
            <b/>
            <sz val="9"/>
            <color indexed="81"/>
            <rFont val="Tahoma"/>
            <charset val="1"/>
          </rPr>
          <t>PC-HOUDA:</t>
        </r>
        <r>
          <rPr>
            <sz val="9"/>
            <color indexed="81"/>
            <rFont val="Tahoma"/>
            <charset val="1"/>
          </rPr>
          <t xml:space="preserve">
Déduction du Salaire
Remboursement Acompte 2000 euros Novembre 2022</t>
        </r>
      </text>
    </comment>
    <comment ref="F28" authorId="0" shapeId="0" xr:uid="{03D7CFE5-0AA1-475A-8A0C-FEB4AE2B7271}">
      <text>
        <r>
          <rPr>
            <b/>
            <sz val="9"/>
            <color indexed="81"/>
            <rFont val="Tahoma"/>
            <charset val="1"/>
          </rPr>
          <t>PC-HOUDA:</t>
        </r>
        <r>
          <rPr>
            <sz val="9"/>
            <color indexed="81"/>
            <rFont val="Tahoma"/>
            <charset val="1"/>
          </rPr>
          <t xml:space="preserve">
Déduction du Salaire
Remboursement Acompte 2000 euros Novembre 2022</t>
        </r>
      </text>
    </comment>
  </commentList>
</comments>
</file>

<file path=xl/sharedStrings.xml><?xml version="1.0" encoding="utf-8"?>
<sst xmlns="http://schemas.openxmlformats.org/spreadsheetml/2006/main" count="84" uniqueCount="46">
  <si>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</si>
  <si>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</si>
  <si>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</si>
  <si>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</si>
  <si>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</si>
  <si>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</si>
  <si>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</si>
  <si>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</si>
  <si>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</si>
  <si>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</si>
  <si>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Novembre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</si>
  <si>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</si>
  <si>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</si>
  <si>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</si>
  <si>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</si>
  <si>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</si>
  <si>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</si>
  <si>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</si>
  <si>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</si>
  <si>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</si>
  <si>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</si>
  <si>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</si>
  <si>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</si>
  <si>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</si>
  <si>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Juillet</t>
  </si>
  <si>
    <t>Août</t>
  </si>
  <si>
    <t>Septembre</t>
  </si>
  <si>
    <t>Octobre</t>
  </si>
  <si>
    <t>Mars</t>
  </si>
  <si>
    <t>Avril</t>
  </si>
  <si>
    <t>Mai</t>
  </si>
  <si>
    <t>Juin</t>
  </si>
  <si>
    <t>Février</t>
  </si>
  <si>
    <t>Synthése cumulé</t>
  </si>
  <si>
    <t>Solde cumulés</t>
  </si>
  <si>
    <t>Janvier</t>
  </si>
  <si>
    <t>SOLDE</t>
  </si>
  <si>
    <t>Nombre de km</t>
  </si>
  <si>
    <t xml:space="preserve">Frais km </t>
  </si>
  <si>
    <t>Total Congés Payés Pris</t>
  </si>
  <si>
    <t xml:space="preserve">Frais Km </t>
  </si>
  <si>
    <t>Acompte Versé</t>
  </si>
  <si>
    <t>Acompte Remboursé</t>
  </si>
  <si>
    <t>Frais Formation</t>
  </si>
  <si>
    <t>TJM (Novembre 2022)</t>
  </si>
  <si>
    <t>TJM (Février 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</si>
</sst>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9" tint="-0.249977111117893"/>
      <name val="Calibri"/>
      <family val="2"/>
      <scheme val="minor"/>
    </font>
    <font>
      <b/>
      <i/>
      <sz val="10"/>
      <color theme="9" tint="-0.249977111117893"/>
      <name val="Calibri"/>
      <family val="2"/>
      <scheme val="minor"/>
    </font>
    <font>
      <sz val="10.5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11"/>
      <color rgb="FF444444"/>
      <name val="Calibri"/>
      <family val="2"/>
      <scheme val="minor"/>
    </font>
    <font>
      <b/>
      <sz val="11"/>
      <color indexed="81"/>
      <name val="Tahoma"/>
      <family val="2"/>
    </font>
    <font>
      <sz val="11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14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76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2" borderId="4" xfId="0" applyFont="1" applyFill="1" applyBorder="1"/>
    <xf numFmtId="0" fontId="0" fillId="2" borderId="3" xfId="0" applyFill="1" applyBorder="1"/>
    <xf numFmtId="0" fontId="1" fillId="3" borderId="6" xfId="0" applyFont="1" applyFill="1" applyBorder="1"/>
    <xf numFmtId="0" fontId="0" fillId="0" borderId="5" xfId="0" applyBorder="1" applyProtection="1">
      <protection locked="0"/>
    </xf>
    <xf numFmtId="4" fontId="4" fillId="4" borderId="5" xfId="0" applyNumberFormat="1" applyFont="1" applyFill="1" applyBorder="1"/>
    <xf numFmtId="0" fontId="0" fillId="0" borderId="9" xfId="0" applyBorder="1"/>
    <xf numFmtId="0" fontId="0" fillId="0" borderId="5" xfId="0" applyBorder="1"/>
    <xf numFmtId="0" fontId="1" fillId="6" borderId="1" xfId="0" applyFont="1" applyFill="1" applyBorder="1" applyAlignment="1">
      <alignment horizontal="center" vertical="center"/>
    </xf>
    <xf numFmtId="0" fontId="1" fillId="7" borderId="4" xfId="0" applyFont="1" applyFill="1" applyBorder="1"/>
    <xf numFmtId="0" fontId="0" fillId="7" borderId="3" xfId="0" applyFill="1" applyBorder="1"/>
    <xf numFmtId="0" fontId="1" fillId="0" borderId="3" xfId="0" applyFont="1" applyBorder="1" applyAlignment="1">
      <alignment horizontal="center" vertical="center"/>
    </xf>
    <xf numFmtId="0" fontId="1" fillId="8" borderId="4" xfId="0" applyFont="1" applyFill="1" applyBorder="1"/>
    <xf numFmtId="0" fontId="0" fillId="0" borderId="10" xfId="0" applyBorder="1" applyProtection="1">
      <protection locked="0"/>
    </xf>
    <xf numFmtId="0" fontId="0" fillId="8" borderId="3" xfId="0" applyFill="1" applyBorder="1"/>
    <xf numFmtId="0" fontId="0" fillId="8" borderId="8" xfId="0" applyFill="1" applyBorder="1"/>
    <xf numFmtId="4" fontId="4" fillId="4" borderId="7" xfId="0" applyNumberFormat="1" applyFont="1" applyFill="1" applyBorder="1"/>
    <xf numFmtId="0" fontId="0" fillId="7" borderId="8" xfId="0" applyFill="1" applyBorder="1"/>
    <xf numFmtId="0" fontId="0" fillId="0" borderId="10" xfId="0" applyBorder="1"/>
    <xf numFmtId="0" fontId="0" fillId="0" borderId="3" xfId="0" applyBorder="1"/>
    <xf numFmtId="0" fontId="0" fillId="2" borderId="8" xfId="0" applyFill="1" applyBorder="1"/>
    <xf numFmtId="4" fontId="1" fillId="4" borderId="0" xfId="0" applyNumberFormat="1" applyFont="1" applyFill="1"/>
    <xf numFmtId="0" fontId="1" fillId="2" borderId="1" xfId="0" applyFont="1" applyFill="1" applyBorder="1"/>
    <xf numFmtId="4" fontId="1" fillId="2" borderId="1" xfId="0" applyNumberFormat="1" applyFont="1" applyFill="1" applyBorder="1"/>
    <xf numFmtId="0" fontId="1" fillId="3" borderId="4" xfId="0" applyFont="1" applyFill="1" applyBorder="1"/>
    <xf numFmtId="4" fontId="0" fillId="3" borderId="3" xfId="0" applyNumberFormat="1" applyFill="1" applyBorder="1"/>
    <xf numFmtId="0" fontId="0" fillId="0" borderId="3" xfId="0" applyBorder="1" applyProtection="1">
      <protection locked="0"/>
    </xf>
    <xf numFmtId="4" fontId="0" fillId="3" borderId="8" xfId="0" applyNumberFormat="1" applyFill="1" applyBorder="1"/>
    <xf numFmtId="0" fontId="1" fillId="9" borderId="1" xfId="0" applyFont="1" applyFill="1" applyBorder="1" applyAlignment="1">
      <alignment vertical="center"/>
    </xf>
    <xf numFmtId="9" fontId="1" fillId="9" borderId="1" xfId="1" applyFont="1" applyFill="1" applyBorder="1" applyAlignment="1">
      <alignment vertical="center"/>
    </xf>
    <xf numFmtId="1" fontId="4" fillId="4" borderId="5" xfId="0" applyNumberFormat="1" applyFont="1" applyFill="1" applyBorder="1"/>
    <xf numFmtId="1" fontId="1" fillId="0" borderId="0" xfId="0" applyNumberFormat="1" applyFont="1"/>
    <xf numFmtId="1" fontId="4" fillId="0" borderId="5" xfId="0" applyNumberFormat="1" applyFont="1" applyBorder="1"/>
    <xf numFmtId="0" fontId="1" fillId="5" borderId="1" xfId="0" applyFont="1" applyFill="1" applyBorder="1"/>
    <xf numFmtId="4" fontId="1" fillId="5" borderId="1" xfId="0" applyNumberFormat="1" applyFont="1" applyFill="1" applyBorder="1"/>
    <xf numFmtId="2" fontId="1" fillId="5" borderId="1" xfId="0" applyNumberFormat="1" applyFont="1" applyFill="1" applyBorder="1"/>
    <xf numFmtId="4" fontId="1" fillId="0" borderId="5" xfId="0" applyNumberFormat="1" applyFont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1" fillId="0" borderId="6" xfId="0" applyNumberFormat="1" applyFont="1" applyBorder="1" applyAlignment="1">
      <alignment horizontal="center" vertical="center"/>
    </xf>
    <xf numFmtId="4" fontId="1" fillId="3" borderId="1" xfId="0" applyNumberFormat="1" applyFont="1" applyFill="1" applyBorder="1"/>
    <xf numFmtId="0" fontId="0" fillId="0" borderId="11" xfId="0" applyBorder="1" applyProtection="1">
      <protection locked="0"/>
    </xf>
    <xf numFmtId="0" fontId="1" fillId="10" borderId="1" xfId="0" applyFont="1" applyFill="1" applyBorder="1"/>
    <xf numFmtId="4" fontId="0" fillId="10" borderId="1" xfId="0" applyNumberFormat="1" applyFill="1" applyBorder="1"/>
    <xf numFmtId="0" fontId="1" fillId="0" borderId="0" xfId="0" applyFont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4" fontId="4" fillId="11" borderId="1" xfId="0" applyNumberFormat="1" applyFont="1" applyFill="1" applyBorder="1"/>
    <xf numFmtId="0" fontId="0" fillId="0" borderId="2" xfId="0" applyBorder="1" applyProtection="1">
      <protection locked="0"/>
    </xf>
    <xf numFmtId="4" fontId="4" fillId="4" borderId="2" xfId="0" applyNumberFormat="1" applyFont="1" applyFill="1" applyBorder="1"/>
    <xf numFmtId="4" fontId="8" fillId="0" borderId="0" xfId="0" applyNumberFormat="1" applyFont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4" fontId="1" fillId="10" borderId="1" xfId="0" applyNumberFormat="1" applyFont="1" applyFill="1" applyBorder="1" applyAlignment="1">
      <alignment horizontal="center"/>
    </xf>
    <xf numFmtId="4" fontId="1" fillId="3" borderId="6" xfId="0" applyNumberFormat="1" applyFont="1" applyFill="1" applyBorder="1" applyAlignment="1">
      <alignment horizontal="center" vertical="center"/>
    </xf>
    <xf numFmtId="4" fontId="1" fillId="11" borderId="1" xfId="0" applyNumberFormat="1" applyFont="1" applyFill="1" applyBorder="1" applyAlignment="1">
      <alignment horizontal="center"/>
    </xf>
    <xf numFmtId="0" fontId="0" fillId="11" borderId="1" xfId="0" applyFill="1" applyBorder="1" applyProtection="1">
      <protection locked="0"/>
    </xf>
    <xf numFmtId="1" fontId="9" fillId="0" borderId="10" xfId="0" applyNumberFormat="1" applyFont="1" applyBorder="1"/>
    <xf numFmtId="4" fontId="4" fillId="12" borderId="2" xfId="0" applyNumberFormat="1" applyFont="1" applyFill="1" applyBorder="1"/>
    <xf numFmtId="0" fontId="0" fillId="13" borderId="1" xfId="0" applyFill="1" applyBorder="1" applyProtection="1">
      <protection locked="0"/>
    </xf>
    <xf numFmtId="0" fontId="0" fillId="13" borderId="1" xfId="0" applyFill="1" applyBorder="1"/>
    <xf numFmtId="0" fontId="1" fillId="13" borderId="1" xfId="0" applyFont="1" applyFill="1" applyBorder="1" applyAlignment="1">
      <alignment horizontal="center"/>
    </xf>
    <xf numFmtId="0" fontId="1" fillId="3" borderId="1" xfId="0" applyFont="1" applyFill="1" applyBorder="1"/>
    <xf numFmtId="0" fontId="0" fillId="13" borderId="1" xfId="0" applyFill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HighskillTools\Data\Suivi\2023\01\Normal\Suivi%20Hazem%20BENAMOR.xlsx" TargetMode="External"/><Relationship Id="rId1" Type="http://schemas.openxmlformats.org/officeDocument/2006/relationships/externalLinkPath" Target="/HighskillTools/Data/Suivi/2023/01/Normal/Suivi%20Hazem%20BENAMO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2022"/>
      <sheetName val="2023"/>
      <sheetName val="Params"/>
      <sheetName val="Synthése"/>
    </sheetNames>
    <sheetDataSet>
      <sheetData sheetId="0"/>
      <sheetData sheetId="1"/>
      <sheetData sheetId="2">
        <row r="3">
          <cell r="C3">
            <v>0.08</v>
          </cell>
        </row>
        <row r="4">
          <cell r="C4">
            <v>75</v>
          </cell>
        </row>
        <row r="5">
          <cell r="C5">
            <v>570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33"/>
  <sheetViews>
    <sheetView tabSelected="1" topLeftCell="B1" workbookViewId="0">
      <selection activeCell="K43" sqref="K43"/>
    </sheetView>
  </sheetViews>
  <sheetFormatPr baseColWidth="10" defaultRowHeight="14.25" x14ac:dyDescent="0.45"/>
  <cols>
    <col min="1" max="1" width="3" customWidth="1"/>
    <col min="2" max="2" width="28" customWidth="1"/>
    <col min="15" max="15" width="4" customWidth="1"/>
    <col min="16" max="16" width="11" style="48" customWidth="1"/>
  </cols>
  <sheetData>
    <row r="1" spans="2:16" x14ac:dyDescent="0.45">
      <c r="B1" s="71" t="s">
        <v>9</v>
      </c>
    </row>
    <row r="2" spans="2:16" x14ac:dyDescent="0.45">
      <c r="B2" s="7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45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45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7"/>
    </row>
    <row r="5" spans="2:16" x14ac:dyDescent="0.45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9"/>
    </row>
    <row r="6" spans="2:16" x14ac:dyDescent="0.45">
      <c r="B6" s="9" t="s">
        <v>20</v>
      </c>
      <c r="C6" s="35"/>
      <c r="D6" s="35"/>
      <c r="E6" s="35"/>
      <c r="F6" s="37"/>
      <c r="G6" s="37"/>
      <c r="H6" s="37"/>
      <c r="I6" s="37"/>
      <c r="J6" s="37"/>
      <c r="K6" s="37"/>
      <c r="L6" s="37"/>
      <c r="M6" s="37">
        <v>19</v>
      </c>
      <c r="N6" s="37">
        <v>19</v>
      </c>
      <c r="O6" s="36"/>
      <c r="P6" s="58">
        <f>SUM(C6:N6)</f>
        <v>38</v>
      </c>
    </row>
    <row r="7" spans="2:16" x14ac:dyDescent="0.45">
      <c r="B7" s="9" t="s">
        <v>21</v>
      </c>
      <c r="C7" s="37"/>
      <c r="D7" s="37"/>
      <c r="E7" s="37"/>
      <c r="F7" s="37"/>
      <c r="G7" s="37"/>
      <c r="H7" s="37"/>
      <c r="I7" s="37"/>
      <c r="J7" s="37"/>
      <c r="K7" s="37"/>
      <c r="L7" s="37"/>
      <c r="M7" s="37">
        <v>20</v>
      </c>
      <c r="N7" s="37">
        <v>22</v>
      </c>
      <c r="O7" s="36"/>
      <c r="P7" s="58">
        <f>SUM(C7:N7)</f>
        <v>42</v>
      </c>
    </row>
    <row r="8" spans="2:16" x14ac:dyDescent="0.45">
      <c r="B8" s="18" t="s">
        <v>22</v>
      </c>
      <c r="C8" s="64">
        <f t="shared" ref="C8:N8" si="0">C7-C6</f>
        <v>0</v>
      </c>
      <c r="D8" s="64">
        <f t="shared" si="0"/>
        <v>0</v>
      </c>
      <c r="E8" s="64">
        <f t="shared" si="0"/>
        <v>0</v>
      </c>
      <c r="F8" s="64">
        <f t="shared" si="0"/>
        <v>0</v>
      </c>
      <c r="G8" s="64">
        <f t="shared" si="0"/>
        <v>0</v>
      </c>
      <c r="H8" s="64">
        <f t="shared" si="0"/>
        <v>0</v>
      </c>
      <c r="I8" s="64">
        <f t="shared" si="0"/>
        <v>0</v>
      </c>
      <c r="J8" s="64">
        <f t="shared" si="0"/>
        <v>0</v>
      </c>
      <c r="K8" s="64">
        <f t="shared" si="0"/>
        <v>0</v>
      </c>
      <c r="L8" s="64">
        <f t="shared" si="0"/>
        <v>0</v>
      </c>
      <c r="M8" s="64">
        <f t="shared" si="0"/>
        <v>1</v>
      </c>
      <c r="N8" s="64">
        <f t="shared" si="0"/>
        <v>3</v>
      </c>
      <c r="O8" s="36"/>
      <c r="P8" s="58">
        <f>SUM(C8:N8)</f>
        <v>4</v>
      </c>
    </row>
    <row r="9" spans="2:16" x14ac:dyDescent="0.45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7"/>
    </row>
    <row r="10" spans="2:16" x14ac:dyDescent="0.45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50"/>
    </row>
    <row r="11" spans="2:16" x14ac:dyDescent="0.45">
      <c r="B11" s="9" t="s">
        <v>14</v>
      </c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>
        <v>20</v>
      </c>
      <c r="N11" s="11">
        <v>22</v>
      </c>
      <c r="P11" s="59">
        <f>SUM(C11:N11)</f>
        <v>42</v>
      </c>
    </row>
    <row r="12" spans="2:16" x14ac:dyDescent="0.45">
      <c r="B12" s="9" t="s">
        <v>16</v>
      </c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P12" s="59">
        <f>SUM(C12:N12)</f>
        <v>0</v>
      </c>
    </row>
    <row r="13" spans="2:16" x14ac:dyDescent="0.45">
      <c r="B13" s="9" t="s">
        <v>17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P13" s="59">
        <f>SUM(C13:N13)</f>
        <v>0</v>
      </c>
    </row>
    <row r="14" spans="2:16" x14ac:dyDescent="0.45">
      <c r="B14" s="18" t="s">
        <v>15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P14" s="59">
        <f>SUM(C14:N14)</f>
        <v>0</v>
      </c>
    </row>
    <row r="15" spans="2:16" x14ac:dyDescent="0.45">
      <c r="B15" s="31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P15" s="51"/>
    </row>
    <row r="16" spans="2:16" x14ac:dyDescent="0.45">
      <c r="B16" s="6" t="s">
        <v>0</v>
      </c>
      <c r="C16" s="7"/>
      <c r="D16" s="7"/>
      <c r="E16" s="7"/>
      <c r="F16" s="25"/>
      <c r="G16" s="7"/>
      <c r="H16" s="25"/>
      <c r="I16" s="7"/>
      <c r="J16" s="25"/>
      <c r="K16" s="7"/>
      <c r="L16" s="25"/>
      <c r="M16" s="7"/>
      <c r="N16" s="25"/>
      <c r="P16" s="52"/>
    </row>
    <row r="17" spans="2:16" x14ac:dyDescent="0.45">
      <c r="B17" s="9" t="s">
        <v>6</v>
      </c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>
        <f>M11*[1]Params!$C$5*(1-[1]Params!$C$3)-[1]Params!$C$4</f>
        <v>10413</v>
      </c>
      <c r="N17" s="10">
        <f>N11*[1]Params!$C$5*(1-[1]Params!$C$3)-[1]Params!$C$4</f>
        <v>11461.800000000001</v>
      </c>
      <c r="O17" s="4"/>
      <c r="P17" s="41">
        <f>SUM(C17:N17)</f>
        <v>21874.800000000003</v>
      </c>
    </row>
    <row r="18" spans="2:16" x14ac:dyDescent="0.45">
      <c r="B18" s="9" t="s">
        <v>15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4"/>
      <c r="P18" s="41">
        <f>SUM(C18:N18)</f>
        <v>0</v>
      </c>
    </row>
    <row r="19" spans="2:16" x14ac:dyDescent="0.45">
      <c r="B19" s="27" t="s">
        <v>2</v>
      </c>
      <c r="C19" s="28">
        <f t="shared" ref="C19:N19" si="1">SUM(C17:C18)</f>
        <v>0</v>
      </c>
      <c r="D19" s="28">
        <f t="shared" si="1"/>
        <v>0</v>
      </c>
      <c r="E19" s="28">
        <f t="shared" si="1"/>
        <v>0</v>
      </c>
      <c r="F19" s="28">
        <f t="shared" si="1"/>
        <v>0</v>
      </c>
      <c r="G19" s="28">
        <f t="shared" si="1"/>
        <v>0</v>
      </c>
      <c r="H19" s="28">
        <f t="shared" si="1"/>
        <v>0</v>
      </c>
      <c r="I19" s="28">
        <f t="shared" si="1"/>
        <v>0</v>
      </c>
      <c r="J19" s="28">
        <f t="shared" si="1"/>
        <v>0</v>
      </c>
      <c r="K19" s="28">
        <f t="shared" si="1"/>
        <v>0</v>
      </c>
      <c r="L19" s="28">
        <f t="shared" si="1"/>
        <v>0</v>
      </c>
      <c r="M19" s="28">
        <f t="shared" si="1"/>
        <v>10413</v>
      </c>
      <c r="N19" s="28">
        <f t="shared" si="1"/>
        <v>11461.800000000001</v>
      </c>
      <c r="O19" s="5"/>
      <c r="P19" s="42">
        <f>SUM(C19:O19)</f>
        <v>21874.800000000003</v>
      </c>
    </row>
    <row r="20" spans="2:16" x14ac:dyDescent="0.45">
      <c r="B20" s="31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5"/>
    </row>
    <row r="21" spans="2:16" x14ac:dyDescent="0.45">
      <c r="B21" s="29" t="s">
        <v>1</v>
      </c>
      <c r="C21" s="30"/>
      <c r="D21" s="30"/>
      <c r="E21" s="30"/>
      <c r="F21" s="32"/>
      <c r="G21" s="30"/>
      <c r="H21" s="32"/>
      <c r="I21" s="30"/>
      <c r="J21" s="32"/>
      <c r="K21" s="30"/>
      <c r="L21" s="32"/>
      <c r="M21" s="30"/>
      <c r="N21" s="32"/>
      <c r="O21" s="4"/>
      <c r="P21" s="53"/>
    </row>
    <row r="22" spans="2:16" x14ac:dyDescent="0.45">
      <c r="B22" s="9" t="s">
        <v>7</v>
      </c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>
        <v>5770.62</v>
      </c>
      <c r="N22" s="10">
        <v>5270.62</v>
      </c>
      <c r="O22" s="4"/>
      <c r="P22" s="43">
        <f>SUM(C22:N22)</f>
        <v>11041.24</v>
      </c>
    </row>
    <row r="23" spans="2:16" x14ac:dyDescent="0.45">
      <c r="B23" s="9" t="s">
        <v>8</v>
      </c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>
        <f>1244.65+2315.56</f>
        <v>3560.21</v>
      </c>
      <c r="N23" s="10">
        <f>1244.65+2315.56</f>
        <v>3560.21</v>
      </c>
      <c r="O23" s="4"/>
      <c r="P23" s="43">
        <f>SUM(C23:N23)</f>
        <v>7120.42</v>
      </c>
    </row>
    <row r="24" spans="2:16" x14ac:dyDescent="0.45">
      <c r="B24" s="55" t="s">
        <v>40</v>
      </c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>
        <v>568.6</v>
      </c>
      <c r="N24" s="10">
        <v>615.46</v>
      </c>
      <c r="O24" s="4"/>
      <c r="P24" s="43">
        <f>SUM(C24:N24)</f>
        <v>1184.06</v>
      </c>
    </row>
    <row r="25" spans="2:16" x14ac:dyDescent="0.45">
      <c r="B25" s="55" t="s">
        <v>41</v>
      </c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65">
        <v>2000</v>
      </c>
      <c r="N25" s="56"/>
      <c r="O25" s="4"/>
      <c r="P25" s="43">
        <f>SUM(C25:N25)</f>
        <v>2000</v>
      </c>
    </row>
    <row r="26" spans="2:16" x14ac:dyDescent="0.45">
      <c r="B26" s="8" t="s">
        <v>3</v>
      </c>
      <c r="C26" s="44">
        <f t="shared" ref="C26" si="2">SUM(C22:C25)</f>
        <v>0</v>
      </c>
      <c r="D26" s="44">
        <f t="shared" ref="D26" si="3">SUM(D22:D25)</f>
        <v>0</v>
      </c>
      <c r="E26" s="44">
        <f t="shared" ref="E26" si="4">SUM(E22:E25)</f>
        <v>0</v>
      </c>
      <c r="F26" s="44">
        <f t="shared" ref="F26" si="5">SUM(F22:F25)</f>
        <v>0</v>
      </c>
      <c r="G26" s="44">
        <f t="shared" ref="G26" si="6">SUM(G22:G25)</f>
        <v>0</v>
      </c>
      <c r="H26" s="44">
        <f t="shared" ref="H26" si="7">SUM(H22:H25)</f>
        <v>0</v>
      </c>
      <c r="I26" s="44">
        <f t="shared" ref="I26" si="8">SUM(I22:I25)</f>
        <v>0</v>
      </c>
      <c r="J26" s="44">
        <f t="shared" ref="J26" si="9">SUM(J22:J25)</f>
        <v>0</v>
      </c>
      <c r="K26" s="44">
        <f t="shared" ref="K26" si="10">SUM(K22:K25)</f>
        <v>0</v>
      </c>
      <c r="L26" s="44">
        <f t="shared" ref="L26" si="11">SUM(L22:L25)</f>
        <v>0</v>
      </c>
      <c r="M26" s="44">
        <f>SUM(M22:M25)</f>
        <v>11899.43</v>
      </c>
      <c r="N26" s="44">
        <f>SUM(N22:N25)</f>
        <v>9446.2900000000009</v>
      </c>
      <c r="O26" s="4"/>
      <c r="P26" s="61">
        <f>SUM(C26:N26)</f>
        <v>21345.72</v>
      </c>
    </row>
    <row r="27" spans="2:16" x14ac:dyDescent="0.45">
      <c r="B27" s="45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5"/>
    </row>
    <row r="28" spans="2:16" x14ac:dyDescent="0.45">
      <c r="B28" s="66" t="s">
        <v>42</v>
      </c>
      <c r="C28" s="67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70">
        <v>500</v>
      </c>
      <c r="P28" s="68">
        <f>SUM(C28:N28)</f>
        <v>500</v>
      </c>
    </row>
    <row r="29" spans="2:16" x14ac:dyDescent="0.45">
      <c r="B29" s="45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5"/>
    </row>
    <row r="30" spans="2:16" x14ac:dyDescent="0.45">
      <c r="B30" s="46" t="s">
        <v>36</v>
      </c>
      <c r="C30" s="47">
        <f t="shared" ref="C30:N30" si="12">C19-C26</f>
        <v>0</v>
      </c>
      <c r="D30" s="47">
        <f t="shared" si="12"/>
        <v>0</v>
      </c>
      <c r="E30" s="47">
        <f t="shared" si="12"/>
        <v>0</v>
      </c>
      <c r="F30" s="47">
        <f t="shared" si="12"/>
        <v>0</v>
      </c>
      <c r="G30" s="47">
        <f t="shared" si="12"/>
        <v>0</v>
      </c>
      <c r="H30" s="47">
        <f t="shared" si="12"/>
        <v>0</v>
      </c>
      <c r="I30" s="47">
        <f t="shared" si="12"/>
        <v>0</v>
      </c>
      <c r="J30" s="47">
        <f t="shared" si="12"/>
        <v>0</v>
      </c>
      <c r="K30" s="47">
        <f t="shared" si="12"/>
        <v>0</v>
      </c>
      <c r="L30" s="47">
        <f t="shared" si="12"/>
        <v>0</v>
      </c>
      <c r="M30" s="47">
        <f t="shared" si="12"/>
        <v>-1486.4300000000003</v>
      </c>
      <c r="N30" s="47">
        <f t="shared" si="12"/>
        <v>2015.5100000000002</v>
      </c>
      <c r="P30" s="60">
        <f>SUM(C30:O30)</f>
        <v>529.07999999999993</v>
      </c>
    </row>
    <row r="32" spans="2:16" x14ac:dyDescent="0.45">
      <c r="B32" s="63" t="s">
        <v>37</v>
      </c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>
        <v>1320</v>
      </c>
      <c r="N32" s="54">
        <v>1452</v>
      </c>
      <c r="P32" s="62">
        <f>SUM(C32:N32)</f>
        <v>2772</v>
      </c>
    </row>
    <row r="33" spans="2:16" x14ac:dyDescent="0.45">
      <c r="B33" s="63" t="s">
        <v>38</v>
      </c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>
        <v>568.6</v>
      </c>
      <c r="N33" s="54">
        <v>615.46</v>
      </c>
      <c r="P33" s="62">
        <f>SUM(C33:N33)</f>
        <v>1184.06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B60558-8047-4236-B4D6-E5834EFB7B8C}">
  <dimension ref="B1:P33"/>
  <sheetViews>
    <sheetView topLeftCell="B1" workbookViewId="0">
      <selection activeCell="I28" sqref="I28"/>
    </sheetView>
  </sheetViews>
  <sheetFormatPr baseColWidth="10" defaultRowHeight="14.25" x14ac:dyDescent="0.45"/>
  <cols>
    <col min="1" max="1" width="3" customWidth="1"/>
    <col min="2" max="2" width="28" customWidth="1"/>
    <col min="15" max="15" width="4" customWidth="1"/>
    <col min="16" max="16" width="11" style="48" customWidth="1"/>
  </cols>
  <sheetData>
    <row r="1" spans="2:16" x14ac:dyDescent="0.45">
      <c r="B1" s="71" t="s">
        <v>9</v>
      </c>
    </row>
    <row r="2" spans="2:16" x14ac:dyDescent="0.45">
      <c r="B2" s="7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45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45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7"/>
    </row>
    <row r="5" spans="2:16" x14ac:dyDescent="0.45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9"/>
    </row>
    <row r="6" spans="2:16" x14ac:dyDescent="0.45">
      <c r="B6" s="9" t="s">
        <v>20</v>
      </c>
      <c r="C6" s="35">
        <v>19</v>
      </c>
      <c r="D6" s="35">
        <v>19</v>
      </c>
      <c r="E6" s="35">
        <v>19</v>
      </c>
      <c r="F6" s="37">
        <v>19</v>
      </c>
      <c r="G6" s="37"/>
      <c r="H6" s="37"/>
      <c r="I6" s="37"/>
      <c r="J6" s="37"/>
      <c r="K6" s="37"/>
      <c r="L6" s="37"/>
      <c r="M6" s="37"/>
      <c r="N6" s="37"/>
      <c r="O6" s="36"/>
      <c r="P6" s="58">
        <f>SUM(C6:N6)</f>
        <v>76</v>
      </c>
    </row>
    <row r="7" spans="2:16" x14ac:dyDescent="0.45">
      <c r="B7" s="9" t="s">
        <v>21</v>
      </c>
      <c r="C7" s="37">
        <v>22</v>
      </c>
      <c r="D7" s="37">
        <v>20</v>
      </c>
      <c r="E7" s="37">
        <v>22</v>
      </c>
      <c r="F7" s="37">
        <v>18</v>
      </c>
      <c r="G7" s="37"/>
      <c r="H7" s="37"/>
      <c r="I7" s="37"/>
      <c r="J7" s="37"/>
      <c r="K7" s="37"/>
      <c r="L7" s="37"/>
      <c r="M7" s="37"/>
      <c r="N7" s="37"/>
      <c r="O7" s="36"/>
      <c r="P7" s="58">
        <f>SUM(C7:N7)</f>
        <v>82</v>
      </c>
    </row>
    <row r="8" spans="2:16" x14ac:dyDescent="0.45">
      <c r="B8" s="18" t="s">
        <v>22</v>
      </c>
      <c r="C8" s="64">
        <f t="shared" ref="C8:N8" si="0">C7-C6</f>
        <v>3</v>
      </c>
      <c r="D8" s="64">
        <f t="shared" si="0"/>
        <v>1</v>
      </c>
      <c r="E8" s="64">
        <f t="shared" si="0"/>
        <v>3</v>
      </c>
      <c r="F8" s="64">
        <f t="shared" si="0"/>
        <v>-1</v>
      </c>
      <c r="G8" s="64">
        <f t="shared" si="0"/>
        <v>0</v>
      </c>
      <c r="H8" s="64">
        <f t="shared" si="0"/>
        <v>0</v>
      </c>
      <c r="I8" s="64">
        <f t="shared" si="0"/>
        <v>0</v>
      </c>
      <c r="J8" s="64">
        <f t="shared" si="0"/>
        <v>0</v>
      </c>
      <c r="K8" s="64">
        <f t="shared" si="0"/>
        <v>0</v>
      </c>
      <c r="L8" s="64">
        <f t="shared" si="0"/>
        <v>0</v>
      </c>
      <c r="M8" s="64">
        <f t="shared" si="0"/>
        <v>0</v>
      </c>
      <c r="N8" s="64">
        <f t="shared" si="0"/>
        <v>0</v>
      </c>
      <c r="O8" s="36"/>
      <c r="P8" s="58">
        <f>SUM(C8:N8)</f>
        <v>6</v>
      </c>
    </row>
    <row r="9" spans="2:16" x14ac:dyDescent="0.45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7"/>
    </row>
    <row r="10" spans="2:16" x14ac:dyDescent="0.45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50"/>
    </row>
    <row r="11" spans="2:16" x14ac:dyDescent="0.45">
      <c r="B11" s="9" t="s">
        <v>14</v>
      </c>
      <c r="C11" s="11">
        <v>21.5</v>
      </c>
      <c r="D11" s="11">
        <v>20</v>
      </c>
      <c r="E11" s="11">
        <v>22</v>
      </c>
      <c r="F11" s="11">
        <v>18</v>
      </c>
      <c r="G11" s="11"/>
      <c r="H11" s="11"/>
      <c r="I11" s="11"/>
      <c r="J11" s="11"/>
      <c r="K11" s="11"/>
      <c r="L11" s="11"/>
      <c r="M11" s="11"/>
      <c r="N11" s="11"/>
      <c r="P11" s="59">
        <f>SUM(C11:N11)</f>
        <v>81.5</v>
      </c>
    </row>
    <row r="12" spans="2:16" x14ac:dyDescent="0.45">
      <c r="B12" s="9" t="s">
        <v>16</v>
      </c>
      <c r="C12" s="12">
        <v>0.5</v>
      </c>
      <c r="D12" s="12"/>
      <c r="E12" s="12">
        <v>1</v>
      </c>
      <c r="F12" s="12">
        <v>1</v>
      </c>
      <c r="G12" s="12"/>
      <c r="H12" s="12"/>
      <c r="I12" s="12"/>
      <c r="J12" s="12"/>
      <c r="K12" s="12"/>
      <c r="L12" s="12"/>
      <c r="M12" s="12"/>
      <c r="N12" s="12"/>
      <c r="P12" s="59">
        <f>SUM(C12:N12)</f>
        <v>2.5</v>
      </c>
    </row>
    <row r="13" spans="2:16" x14ac:dyDescent="0.45">
      <c r="B13" s="9" t="s">
        <v>17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P13" s="59">
        <f>SUM(C13:N13)</f>
        <v>0</v>
      </c>
    </row>
    <row r="14" spans="2:16" x14ac:dyDescent="0.45">
      <c r="B14" s="18" t="s">
        <v>15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P14" s="59">
        <f>SUM(C14:N14)</f>
        <v>0</v>
      </c>
    </row>
    <row r="15" spans="2:16" x14ac:dyDescent="0.45">
      <c r="B15" s="31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P15" s="51"/>
    </row>
    <row r="16" spans="2:16" x14ac:dyDescent="0.45">
      <c r="B16" s="6" t="s">
        <v>0</v>
      </c>
      <c r="C16" s="7"/>
      <c r="D16" s="7"/>
      <c r="E16" s="7"/>
      <c r="F16" s="25"/>
      <c r="G16" s="7"/>
      <c r="H16" s="25"/>
      <c r="I16" s="7"/>
      <c r="J16" s="25"/>
      <c r="K16" s="7"/>
      <c r="L16" s="25"/>
      <c r="M16" s="7"/>
      <c r="N16" s="25"/>
      <c r="P16" s="52"/>
    </row>
    <row r="17" spans="2:16" x14ac:dyDescent="0.45">
      <c r="B17" s="9" t="s">
        <v>6</v>
      </c>
      <c r="C17" s="10">
        <f>C11*Params!$C$5*(1-Params!$C$3)-Params!$C$4</f>
        <v>11199.6</v>
      </c>
      <c r="D17" s="10">
        <f>D11*Params!$C$6*(1-Params!$C$3)-Params!$C$4</f>
        <v>10965</v>
      </c>
      <c r="E17" s="10">
        <f>E11*Params!$C$6*(1-Params!$C$3)-Params!$C$4</f>
        <v>12069</v>
      </c>
      <c r="F17" s="10">
        <f>F11*Params!$C$6*(1-Params!$C$3)-Params!$C$4</f>
        <v>9861</v>
      </c>
      <c r="G17" s="10"/>
      <c r="H17" s="10"/>
      <c r="I17" s="10"/>
      <c r="J17" s="10"/>
      <c r="K17" s="10"/>
      <c r="L17" s="10"/>
      <c r="M17" s="10"/>
      <c r="N17" s="10"/>
      <c r="O17" s="4"/>
      <c r="P17" s="41">
        <f>SUM(C17:N17)</f>
        <v>44094.6</v>
      </c>
    </row>
    <row r="18" spans="2:16" x14ac:dyDescent="0.45">
      <c r="B18" s="9" t="s">
        <v>15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4"/>
      <c r="P18" s="41">
        <f>SUM(C18:N18)</f>
        <v>0</v>
      </c>
    </row>
    <row r="19" spans="2:16" x14ac:dyDescent="0.45">
      <c r="B19" s="27" t="s">
        <v>2</v>
      </c>
      <c r="C19" s="28">
        <f t="shared" ref="C19:N19" si="1">SUM(C17:C18)</f>
        <v>11199.6</v>
      </c>
      <c r="D19" s="28">
        <f t="shared" si="1"/>
        <v>10965</v>
      </c>
      <c r="E19" s="28">
        <f t="shared" si="1"/>
        <v>12069</v>
      </c>
      <c r="F19" s="28">
        <f t="shared" si="1"/>
        <v>9861</v>
      </c>
      <c r="G19" s="28">
        <f t="shared" si="1"/>
        <v>0</v>
      </c>
      <c r="H19" s="28">
        <f t="shared" si="1"/>
        <v>0</v>
      </c>
      <c r="I19" s="28">
        <f t="shared" si="1"/>
        <v>0</v>
      </c>
      <c r="J19" s="28">
        <f t="shared" si="1"/>
        <v>0</v>
      </c>
      <c r="K19" s="28">
        <f t="shared" si="1"/>
        <v>0</v>
      </c>
      <c r="L19" s="28">
        <f t="shared" si="1"/>
        <v>0</v>
      </c>
      <c r="M19" s="28">
        <f t="shared" si="1"/>
        <v>0</v>
      </c>
      <c r="N19" s="28">
        <f t="shared" si="1"/>
        <v>0</v>
      </c>
      <c r="O19" s="5"/>
      <c r="P19" s="42">
        <f>SUM(C19:O19)</f>
        <v>44094.6</v>
      </c>
    </row>
    <row r="20" spans="2:16" x14ac:dyDescent="0.45">
      <c r="B20" s="31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5"/>
    </row>
    <row r="21" spans="2:16" x14ac:dyDescent="0.45">
      <c r="B21" s="29" t="s">
        <v>1</v>
      </c>
      <c r="C21" s="30"/>
      <c r="D21" s="30"/>
      <c r="E21" s="30"/>
      <c r="F21" s="32"/>
      <c r="G21" s="30"/>
      <c r="H21" s="32"/>
      <c r="I21" s="30"/>
      <c r="J21" s="32"/>
      <c r="K21" s="30"/>
      <c r="L21" s="32"/>
      <c r="M21" s="30"/>
      <c r="N21" s="32"/>
      <c r="O21" s="4"/>
      <c r="P21" s="53"/>
    </row>
    <row r="22" spans="2:16" x14ac:dyDescent="0.45">
      <c r="B22" s="9" t="s">
        <v>7</v>
      </c>
      <c r="C22" s="10">
        <v>5765.14</v>
      </c>
      <c r="D22" s="10">
        <v>5476.07</v>
      </c>
      <c r="E22" s="10">
        <v>5476.07</v>
      </c>
      <c r="F22" s="10">
        <v>5476.07</v>
      </c>
      <c r="G22" s="10"/>
      <c r="H22" s="10"/>
      <c r="I22" s="10"/>
      <c r="J22" s="10"/>
      <c r="K22" s="10"/>
      <c r="L22" s="10"/>
      <c r="M22" s="10"/>
      <c r="N22" s="10"/>
      <c r="O22" s="4"/>
      <c r="P22" s="43">
        <f>SUM(C22:N22)</f>
        <v>22193.35</v>
      </c>
    </row>
    <row r="23" spans="2:16" x14ac:dyDescent="0.45">
      <c r="B23" s="9" t="s">
        <v>8</v>
      </c>
      <c r="C23" s="10">
        <f>1250.13+2318.04</f>
        <v>3568.17</v>
      </c>
      <c r="D23" s="10">
        <f>1344.15+2528.5</f>
        <v>3872.65</v>
      </c>
      <c r="E23" s="10">
        <f>1344.15+2528.13</f>
        <v>3872.28</v>
      </c>
      <c r="F23" s="10">
        <f>1344.15+2528.95</f>
        <v>3873.1</v>
      </c>
      <c r="G23" s="10"/>
      <c r="H23" s="10"/>
      <c r="I23" s="10"/>
      <c r="J23" s="10"/>
      <c r="K23" s="10"/>
      <c r="L23" s="10"/>
      <c r="M23" s="10"/>
      <c r="N23" s="10"/>
      <c r="O23" s="4"/>
      <c r="P23" s="43">
        <f>SUM(C23:N23)</f>
        <v>15186.2</v>
      </c>
    </row>
    <row r="24" spans="2:16" x14ac:dyDescent="0.45">
      <c r="B24" s="55" t="s">
        <v>40</v>
      </c>
      <c r="C24" s="10">
        <v>592.03</v>
      </c>
      <c r="D24" s="10">
        <v>568.6</v>
      </c>
      <c r="E24" s="10">
        <v>592.03</v>
      </c>
      <c r="F24" s="10">
        <v>544.31200000000001</v>
      </c>
      <c r="G24" s="10"/>
      <c r="H24" s="10"/>
      <c r="I24" s="10"/>
      <c r="J24" s="10"/>
      <c r="K24" s="10"/>
      <c r="L24" s="10"/>
      <c r="M24" s="10"/>
      <c r="N24" s="10"/>
      <c r="O24" s="4"/>
      <c r="P24" s="43">
        <f>SUM(C24:N24)</f>
        <v>2296.9720000000002</v>
      </c>
    </row>
    <row r="25" spans="2:16" x14ac:dyDescent="0.45">
      <c r="B25" s="55" t="s">
        <v>43</v>
      </c>
      <c r="C25" s="10">
        <v>781.25</v>
      </c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4"/>
      <c r="P25" s="43">
        <f>SUM(C25:N25)</f>
        <v>781.25</v>
      </c>
    </row>
    <row r="26" spans="2:16" x14ac:dyDescent="0.45">
      <c r="B26" s="69" t="s">
        <v>3</v>
      </c>
      <c r="C26" s="44">
        <f t="shared" ref="C26:N26" si="2">SUM(C22:C25)</f>
        <v>10706.590000000002</v>
      </c>
      <c r="D26" s="44">
        <f t="shared" si="2"/>
        <v>9917.32</v>
      </c>
      <c r="E26" s="44">
        <f t="shared" si="2"/>
        <v>9940.380000000001</v>
      </c>
      <c r="F26" s="44">
        <f t="shared" si="2"/>
        <v>9893.482</v>
      </c>
      <c r="G26" s="44">
        <f t="shared" si="2"/>
        <v>0</v>
      </c>
      <c r="H26" s="44">
        <f t="shared" si="2"/>
        <v>0</v>
      </c>
      <c r="I26" s="44">
        <f t="shared" si="2"/>
        <v>0</v>
      </c>
      <c r="J26" s="44">
        <f t="shared" si="2"/>
        <v>0</v>
      </c>
      <c r="K26" s="44">
        <f t="shared" si="2"/>
        <v>0</v>
      </c>
      <c r="L26" s="44">
        <f t="shared" si="2"/>
        <v>0</v>
      </c>
      <c r="M26" s="44">
        <f t="shared" si="2"/>
        <v>0</v>
      </c>
      <c r="N26" s="44">
        <f t="shared" si="2"/>
        <v>0</v>
      </c>
      <c r="O26" s="4"/>
      <c r="P26" s="61">
        <f>SUM(C26:N26)</f>
        <v>40457.772000000004</v>
      </c>
    </row>
    <row r="28" spans="2:16" x14ac:dyDescent="0.45">
      <c r="B28" s="66" t="s">
        <v>42</v>
      </c>
      <c r="C28" s="67"/>
      <c r="D28" s="70">
        <v>500</v>
      </c>
      <c r="E28" s="67">
        <v>500</v>
      </c>
      <c r="F28" s="67">
        <v>500</v>
      </c>
      <c r="G28" s="67"/>
      <c r="H28" s="67"/>
      <c r="I28" s="67"/>
      <c r="J28" s="67"/>
      <c r="K28" s="67"/>
      <c r="L28" s="67"/>
      <c r="M28" s="67"/>
      <c r="N28" s="67"/>
      <c r="P28" s="68">
        <f>SUM(C28:N28)</f>
        <v>1500</v>
      </c>
    </row>
    <row r="30" spans="2:16" x14ac:dyDescent="0.45">
      <c r="B30" s="46" t="s">
        <v>36</v>
      </c>
      <c r="C30" s="47">
        <f t="shared" ref="C30:N30" si="3">C19-C26</f>
        <v>493.0099999999984</v>
      </c>
      <c r="D30" s="47">
        <f t="shared" si="3"/>
        <v>1047.6800000000003</v>
      </c>
      <c r="E30" s="47">
        <f t="shared" si="3"/>
        <v>2128.619999999999</v>
      </c>
      <c r="F30" s="47">
        <f t="shared" si="3"/>
        <v>-32.481999999999971</v>
      </c>
      <c r="G30" s="47">
        <f t="shared" si="3"/>
        <v>0</v>
      </c>
      <c r="H30" s="47">
        <f t="shared" si="3"/>
        <v>0</v>
      </c>
      <c r="I30" s="47">
        <f t="shared" si="3"/>
        <v>0</v>
      </c>
      <c r="J30" s="47">
        <f t="shared" si="3"/>
        <v>0</v>
      </c>
      <c r="K30" s="47">
        <f t="shared" si="3"/>
        <v>0</v>
      </c>
      <c r="L30" s="47">
        <f t="shared" si="3"/>
        <v>0</v>
      </c>
      <c r="M30" s="47">
        <f t="shared" si="3"/>
        <v>0</v>
      </c>
      <c r="N30" s="47">
        <f t="shared" si="3"/>
        <v>0</v>
      </c>
      <c r="P30" s="60">
        <f>SUM(C30:O30)</f>
        <v>3636.8279999999977</v>
      </c>
    </row>
    <row r="32" spans="2:16" x14ac:dyDescent="0.45">
      <c r="B32" s="63" t="s">
        <v>37</v>
      </c>
      <c r="C32" s="54">
        <v>1386</v>
      </c>
      <c r="D32" s="54">
        <v>1320</v>
      </c>
      <c r="E32" s="54">
        <v>1386</v>
      </c>
      <c r="F32" s="54">
        <v>1188</v>
      </c>
      <c r="G32" s="54"/>
      <c r="H32" s="54"/>
      <c r="I32" s="54"/>
      <c r="J32" s="54"/>
      <c r="K32" s="54"/>
      <c r="L32" s="54"/>
      <c r="M32" s="54"/>
      <c r="N32" s="54"/>
      <c r="P32" s="62">
        <f>SUM(C32:N32)</f>
        <v>5280</v>
      </c>
    </row>
    <row r="33" spans="2:16" x14ac:dyDescent="0.45">
      <c r="B33" s="63" t="s">
        <v>38</v>
      </c>
      <c r="C33" s="54">
        <v>592.03</v>
      </c>
      <c r="D33" s="54">
        <v>568.6</v>
      </c>
      <c r="E33" s="54">
        <v>592.03</v>
      </c>
      <c r="F33" s="54">
        <v>544.31200000000001</v>
      </c>
      <c r="G33" s="54"/>
      <c r="H33" s="54"/>
      <c r="I33" s="54"/>
      <c r="J33" s="54"/>
      <c r="K33" s="54"/>
      <c r="L33" s="54"/>
      <c r="M33" s="54"/>
      <c r="N33" s="54"/>
      <c r="P33" s="62">
        <f>SUM(C33:N33)</f>
        <v>2296.9720000000002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C6"/>
  <sheetViews>
    <sheetView workbookViewId="0">
      <selection activeCell="C6" sqref="C6"/>
    </sheetView>
  </sheetViews>
  <sheetFormatPr baseColWidth="10" defaultRowHeight="14.25" x14ac:dyDescent="0.45"/>
  <cols>
    <col min="1" max="1" width="2" customWidth="1"/>
    <col min="2" max="2" width="32" customWidth="1"/>
    <col min="3" max="3" width="28.796875" customWidth="1"/>
  </cols>
  <sheetData>
    <row r="2" spans="2:3" ht="30" customHeight="1" x14ac:dyDescent="0.45">
      <c r="B2" s="73" t="s">
        <v>23</v>
      </c>
      <c r="C2" s="74"/>
    </row>
    <row r="3" spans="2:3" ht="30" customHeight="1" x14ac:dyDescent="0.45">
      <c r="B3" s="33" t="s">
        <v>12</v>
      </c>
      <c r="C3" s="34">
        <v>0.08</v>
      </c>
    </row>
    <row r="4" spans="2:3" ht="30" customHeight="1" x14ac:dyDescent="0.45">
      <c r="B4" s="33" t="s">
        <v>13</v>
      </c>
      <c r="C4" s="33">
        <v>75</v>
      </c>
    </row>
    <row r="5" spans="2:3" ht="30" customHeight="1" x14ac:dyDescent="0.45">
      <c r="B5" s="33" t="s">
        <v>44</v>
      </c>
      <c r="C5" s="33">
        <v>570</v>
      </c>
    </row>
    <row r="6" spans="2:3" ht="25.9" customHeight="1" x14ac:dyDescent="0.45">
      <c r="B6" s="33" t="s">
        <v>45</v>
      </c>
      <c r="C6" s="33">
        <v>600</v>
      </c>
    </row>
  </sheetData>
  <mergeCells count="1">
    <mergeCell ref="B2:C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C4"/>
  <sheetViews>
    <sheetView workbookViewId="0">
      <selection activeCell="C4" sqref="C4"/>
    </sheetView>
  </sheetViews>
  <sheetFormatPr baseColWidth="10" defaultRowHeight="14.25" x14ac:dyDescent="0.45"/>
  <cols>
    <col min="2" max="2" width="20.33203125" customWidth="1"/>
  </cols>
  <sheetData>
    <row r="2" spans="2:3" ht="16.899999999999999" customHeight="1" x14ac:dyDescent="0.45">
      <c r="B2" s="75" t="s">
        <v>33</v>
      </c>
      <c r="C2" s="75"/>
    </row>
    <row r="3" spans="2:3" ht="16.899999999999999" customHeight="1" x14ac:dyDescent="0.45">
      <c r="B3" s="38" t="s">
        <v>34</v>
      </c>
      <c r="C3" s="39">
        <f>SUM('2022'!P30,'2023'!P30)</f>
        <v>4165.9079999999976</v>
      </c>
    </row>
    <row r="4" spans="2:3" ht="16.899999999999999" customHeight="1" x14ac:dyDescent="0.45">
      <c r="B4" s="38" t="s">
        <v>39</v>
      </c>
      <c r="C4" s="40">
        <f>'2022'!P12+'2023'!P12</f>
        <v>2.5</v>
      </c>
    </row>
  </sheetData>
  <mergeCells count="1">
    <mergeCell ref="B2:C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70</vt:i4>
      </vt:variant>
    </vt:vector>
  </HeadingPairs>
  <TitlesOfParts>
    <vt:vector size="74" baseType="lpstr">
      <vt:lpstr>2022</vt:lpstr>
      <vt:lpstr>2023</vt:lpstr>
      <vt:lpstr>Params</vt:lpstr>
      <vt:lpstr>Synthése</vt:lpstr>
      <vt:lpstr>'2023'!AOUT</vt:lpstr>
      <vt:lpstr>AOUT</vt:lpstr>
      <vt:lpstr>'2023'!AVRIL</vt:lpstr>
      <vt:lpstr>AVRIL</vt:lpstr>
      <vt:lpstr>'2022'!CRA</vt:lpstr>
      <vt:lpstr>'2023'!CRA</vt:lpstr>
      <vt:lpstr>'2022'!CRA_ASTREINTE</vt:lpstr>
      <vt:lpstr>'2023'!CRA_ASTREINTE</vt:lpstr>
      <vt:lpstr>'2022'!CRA_CP</vt:lpstr>
      <vt:lpstr>'2023'!CRA_CP</vt:lpstr>
      <vt:lpstr>'2022'!CRA_PRODUCTION</vt:lpstr>
      <vt:lpstr>'2023'!CRA_PRODUCTION</vt:lpstr>
      <vt:lpstr>'2022'!CRA_SANS_SOLDE</vt:lpstr>
      <vt:lpstr>'2023'!CRA_SANS_SOLDE</vt:lpstr>
      <vt:lpstr>'2022'!DECEMBRE</vt:lpstr>
      <vt:lpstr>'2023'!DECEMBRE</vt:lpstr>
      <vt:lpstr>'2022'!ENTREES</vt:lpstr>
      <vt:lpstr>'2023'!ENTREES</vt:lpstr>
      <vt:lpstr>'2022'!ENTREES_ASTREINTE</vt:lpstr>
      <vt:lpstr>'2023'!ENTREES_ASTREINTE</vt:lpstr>
      <vt:lpstr>'2022'!ENTREES_FACTURE</vt:lpstr>
      <vt:lpstr>'2023'!ENTREES_FACTURE</vt:lpstr>
      <vt:lpstr>'2023'!FEVRIER</vt:lpstr>
      <vt:lpstr>FEVRIER</vt:lpstr>
      <vt:lpstr>'2022'!FRAIS_KM</vt:lpstr>
      <vt:lpstr>'2023'!FRAIS_KM</vt:lpstr>
      <vt:lpstr>'2023'!JANVIER</vt:lpstr>
      <vt:lpstr>JANVIER</vt:lpstr>
      <vt:lpstr>'2023'!JUILLET</vt:lpstr>
      <vt:lpstr>JUILLET</vt:lpstr>
      <vt:lpstr>'2023'!JUIN</vt:lpstr>
      <vt:lpstr>JUIN</vt:lpstr>
      <vt:lpstr>'2023'!MAI</vt:lpstr>
      <vt:lpstr>MAI</vt:lpstr>
      <vt:lpstr>'2023'!MARS</vt:lpstr>
      <vt:lpstr>MARS</vt:lpstr>
      <vt:lpstr>'2022'!MOIS</vt:lpstr>
      <vt:lpstr>'2023'!MOIS</vt:lpstr>
      <vt:lpstr>'2022'!NOMBRE_KM</vt:lpstr>
      <vt:lpstr>'2023'!NOMBRE_KM</vt:lpstr>
      <vt:lpstr>'2022'!NOVEMBRE</vt:lpstr>
      <vt:lpstr>'2023'!NOVEMBRE</vt:lpstr>
      <vt:lpstr>'2023'!OCTOBRE</vt:lpstr>
      <vt:lpstr>OCTOBRE</vt:lpstr>
      <vt:lpstr>'2022'!REPAS</vt:lpstr>
      <vt:lpstr>'2023'!REPAS</vt:lpstr>
      <vt:lpstr>'2022'!REPAS_ACQUIS</vt:lpstr>
      <vt:lpstr>'2023'!REPAS_ACQUIS</vt:lpstr>
      <vt:lpstr>'2022'!REPAS_PRIS</vt:lpstr>
      <vt:lpstr>'2023'!REPAS_PRIS</vt:lpstr>
      <vt:lpstr>'2022'!REPAS_SOLDE</vt:lpstr>
      <vt:lpstr>'2023'!REPAS_SOLDE</vt:lpstr>
      <vt:lpstr>'2023'!SEPTEMBRE</vt:lpstr>
      <vt:lpstr>SEPTEMBRE</vt:lpstr>
      <vt:lpstr>'2022'!SOLDE</vt:lpstr>
      <vt:lpstr>'2023'!SOLDE</vt:lpstr>
      <vt:lpstr>'2022'!SORTIES</vt:lpstr>
      <vt:lpstr>'2023'!SORTIES</vt:lpstr>
      <vt:lpstr>'2022'!SORTIES_CHARGES_SOCIALES_PATRONALES</vt:lpstr>
      <vt:lpstr>'2023'!SORTIES_CHARGES_SOCIALES_PATRONALES</vt:lpstr>
      <vt:lpstr>'2022'!SORTIES_FRAIS_KM</vt:lpstr>
      <vt:lpstr>'2023'!SORTIES_FRAIS_KM</vt:lpstr>
      <vt:lpstr>'2022'!SORTIES_SALAIRE_NET</vt:lpstr>
      <vt:lpstr>'2023'!SORTIES_SALAIRE_NET</vt:lpstr>
      <vt:lpstr>'2022'!TOTAL</vt:lpstr>
      <vt:lpstr>'2023'!TOTAL</vt:lpstr>
      <vt:lpstr>'2022'!TOTAL_ENTREES</vt:lpstr>
      <vt:lpstr>'2023'!TOTAL_ENTREES</vt:lpstr>
      <vt:lpstr>'2022'!TOTAL_SORTIES</vt:lpstr>
      <vt:lpstr>'2023'!TOTAL_SORTIES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Auteur</dc:creator>
  <cp:lastModifiedBy>PC-HOUDA</cp:lastModifiedBy>
  <cp:lastPrinted>2017-08-08T16:51:32Z</cp:lastPrinted>
  <dcterms:created xsi:type="dcterms:W3CDTF">2015-02-05T07:57:27Z</dcterms:created>
  <dcterms:modified xsi:type="dcterms:W3CDTF">2023-05-04T12:54:36Z</dcterms:modified>
</cp:coreProperties>
</file>