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539B65B3-6125-4B12-93C2-2BB9EDED7703}" xr6:coauthVersionLast="47" xr6:coauthVersionMax="47" xr10:uidLastSave="{00000000-0000-0000-0000-000000000000}"/>
  <bookViews>
    <workbookView xWindow="1073" yWindow="1073" windowWidth="18239" windowHeight="10522" xr2:uid="{00000000-000D-0000-FFFF-FFFF00000000}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'2023'!$B$37</definedName>
    <definedName name="FRAIS_KM">#REF!</definedName>
    <definedName name="FRAIS_KM_FIXE" localSheetId="0">'2023'!$B$37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'2023'!$B$36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'2023'!$B$34</definedName>
    <definedName name="SOLDE">#REF!</definedName>
    <definedName name="SORTIES" localSheetId="0">'2023'!$B$21</definedName>
    <definedName name="SORTIES">#REF!</definedName>
    <definedName name="SORTIES_ABONDEMENT_CSG_CRDS" localSheetId="0">'2023'!$B$26</definedName>
    <definedName name="SORTIES_ABONDEMENT_CSG_CRDS">#REF!</definedName>
    <definedName name="SORTIES_ABONDEMENT_NET" localSheetId="0">'2023'!$B$25</definedName>
    <definedName name="SORTIES_ABONDEMENT_NET">#REF!</definedName>
    <definedName name="SORTIES_ACHATS_HT" localSheetId="0">'2023'!$B$30</definedName>
    <definedName name="SORTIES_ACHATS_HT">#REF!</definedName>
    <definedName name="SORTIES_CHARGES_SOCIALES_PATRONALES" localSheetId="0">'2023'!$B$28</definedName>
    <definedName name="SORTIES_CHARGES_SOCIALES_PATRONALES">#REF!</definedName>
    <definedName name="SORTIES_FRAIS_KM" localSheetId="0">'2023'!$B$29</definedName>
    <definedName name="SORTIES_FRAIS_KM">#REF!</definedName>
    <definedName name="SORTIES_FRAIS_PEE_AMUNDI" localSheetId="0">'2023'!$B$27</definedName>
    <definedName name="SORTIES_FRAIS_PEE_AMUNDI">#REF!</definedName>
    <definedName name="SORTIES_I_CSG_CRDS" localSheetId="0">'2023'!$B$26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'2023'!$B$32</definedName>
    <definedName name="TOTAL_SORTIES">#REF!</definedName>
  </definedNames>
  <calcPr calcId="191029"/>
</workbook>
</file>

<file path=xl/calcChain.xml><?xml version="1.0" encoding="utf-8"?>
<calcChain xmlns="http://schemas.openxmlformats.org/spreadsheetml/2006/main">
  <c r="P31" i="15" l="1"/>
  <c r="D32" i="15"/>
  <c r="E32" i="15"/>
  <c r="F32" i="15"/>
  <c r="G32" i="15"/>
  <c r="H32" i="15"/>
  <c r="I32" i="15"/>
  <c r="J32" i="15"/>
  <c r="K32" i="15"/>
  <c r="L32" i="15"/>
  <c r="M32" i="15"/>
  <c r="N32" i="15"/>
  <c r="C32" i="15"/>
  <c r="P37" i="15"/>
  <c r="P36" i="15"/>
  <c r="N34" i="15"/>
  <c r="C30" i="15"/>
  <c r="P30" i="15" s="1"/>
  <c r="P29" i="15"/>
  <c r="D28" i="15"/>
  <c r="C28" i="15"/>
  <c r="P28" i="15" s="1"/>
  <c r="D25" i="15"/>
  <c r="D27" i="15" s="1"/>
  <c r="D24" i="15"/>
  <c r="C24" i="15"/>
  <c r="P24" i="15" s="1"/>
  <c r="D23" i="15"/>
  <c r="D26" i="15" s="1"/>
  <c r="C23" i="15"/>
  <c r="P23" i="15" s="1"/>
  <c r="P22" i="15"/>
  <c r="M19" i="15"/>
  <c r="M34" i="15" s="1"/>
  <c r="L19" i="15"/>
  <c r="L34" i="15" s="1"/>
  <c r="K19" i="15"/>
  <c r="K34" i="15" s="1"/>
  <c r="J19" i="15"/>
  <c r="I19" i="15"/>
  <c r="H19" i="15"/>
  <c r="G19" i="15"/>
  <c r="F19" i="15"/>
  <c r="E19" i="15"/>
  <c r="E34" i="15" s="1"/>
  <c r="D19" i="15"/>
  <c r="P18" i="15"/>
  <c r="D17" i="15"/>
  <c r="C17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F34" i="15" l="1"/>
  <c r="I34" i="15"/>
  <c r="J34" i="15"/>
  <c r="G34" i="15"/>
  <c r="P17" i="15"/>
  <c r="H34" i="15"/>
  <c r="P8" i="15"/>
  <c r="D34" i="15"/>
  <c r="C19" i="15"/>
  <c r="P19" i="15" s="1"/>
  <c r="C25" i="15"/>
  <c r="C26" i="15"/>
  <c r="P26" i="15" s="1"/>
  <c r="P25" i="15" l="1"/>
  <c r="C27" i="15"/>
  <c r="P27" i="15" s="1"/>
  <c r="P32" i="15" l="1"/>
  <c r="C34" i="15"/>
  <c r="P34" i="15" s="1"/>
  <c r="C3" i="13" s="1"/>
</calcChain>
</file>

<file path=xl/sharedStrings.xml><?xml version="1.0" encoding="utf-8"?>
<sst xmlns="http://schemas.openxmlformats.org/spreadsheetml/2006/main" count="50" uniqueCount="49">
  <si>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</si>
  <si>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</si>
  <si>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</si>
  <si>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</si>
  <si>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</si>
  <si>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</si>
  <si>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</si>
  <si>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</si>
  <si>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</si>
  <si>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</si>
  <si>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</si>
  <si>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</si>
  <si>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</si>
  <si>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</si>
  <si>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</si>
  <si>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</si>
  <si>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</si>
  <si>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</si>
  <si>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</si>
  <si>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</si>
  <si>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</si>
  <si>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</si>
  <si>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</si>
  <si>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Achats HT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</si>
  <si>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</si>
  <si>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</si>
  <si>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</si>
  <si>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</si>
  <si>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</si>
  <si>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</si>
  <si>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</si>
  <si>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</si>
  <si>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</si>
  <si>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</si>
  <si>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</si>
  <si>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</si>
  <si>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</si>
  <si>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</si>
  <si>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</si>
  <si>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</si>
  <si>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</si>
  <si>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</si>
  <si>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</si>
  <si>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Abondement Net</t>
  </si>
  <si>
    <t>CSG/CRDS Intéressement</t>
  </si>
  <si>
    <t>CSG/CRDS Abondement</t>
  </si>
  <si>
    <t>Total Congés Payés Pris</t>
  </si>
  <si>
    <t>TJM (Janvier 2023)</t>
  </si>
  <si>
    <t>Frais téléphonique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</si>
</sst>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0" fillId="0" borderId="3" xfId="0" applyBorder="1" applyProtection="1">
      <protection locked="0"/>
    </xf>
    <xf numFmtId="4" fontId="5" fillId="4" borderId="3" xfId="0" applyNumberFormat="1" applyFont="1" applyFill="1" applyBorder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F735-7E61-4C6B-8075-7BFB2D877194}">
  <dimension ref="B1:R38"/>
  <sheetViews>
    <sheetView tabSelected="1" topLeftCell="A16" workbookViewId="0">
      <selection activeCell="D32" sqref="D32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60" customWidth="1"/>
    <col min="17" max="17" width="11" customWidth="1"/>
  </cols>
  <sheetData>
    <row r="1" spans="2:16" x14ac:dyDescent="0.45">
      <c r="B1" s="86" t="s">
        <v>10</v>
      </c>
      <c r="P1" s="55"/>
    </row>
    <row r="2" spans="2:16" x14ac:dyDescent="0.45">
      <c r="B2" s="8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6"/>
    </row>
    <row r="3" spans="2:16" ht="16.5" customHeight="1" x14ac:dyDescent="0.45">
      <c r="B3" s="23" t="s">
        <v>5</v>
      </c>
      <c r="C3" s="24" t="s">
        <v>17</v>
      </c>
      <c r="D3" s="24" t="s">
        <v>18</v>
      </c>
      <c r="E3" s="24" t="s">
        <v>19</v>
      </c>
      <c r="F3" s="24" t="s">
        <v>20</v>
      </c>
      <c r="G3" s="24" t="s">
        <v>11</v>
      </c>
      <c r="H3" s="24" t="s">
        <v>12</v>
      </c>
      <c r="I3" s="24" t="s">
        <v>13</v>
      </c>
      <c r="J3" s="24" t="s">
        <v>21</v>
      </c>
      <c r="K3" s="24" t="s">
        <v>14</v>
      </c>
      <c r="L3" s="24" t="s">
        <v>15</v>
      </c>
      <c r="M3" s="24" t="s">
        <v>16</v>
      </c>
      <c r="N3" s="24" t="s">
        <v>22</v>
      </c>
      <c r="O3" s="1"/>
      <c r="P3" s="57" t="s">
        <v>4</v>
      </c>
    </row>
    <row r="4" spans="2:16" ht="16.5" customHeight="1" x14ac:dyDescent="0.45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"/>
      <c r="P4" s="58"/>
    </row>
    <row r="5" spans="2:16" ht="15" customHeight="1" x14ac:dyDescent="0.45">
      <c r="B5" s="26" t="s">
        <v>30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  <c r="O5" s="1"/>
      <c r="P5" s="59"/>
    </row>
    <row r="6" spans="2:16" ht="15" customHeight="1" x14ac:dyDescent="0.45">
      <c r="B6" s="10" t="s">
        <v>31</v>
      </c>
      <c r="C6" s="12">
        <v>20</v>
      </c>
      <c r="D6" s="12">
        <v>20</v>
      </c>
      <c r="E6" s="12"/>
      <c r="F6" s="12"/>
      <c r="G6" s="12"/>
      <c r="H6" s="12"/>
      <c r="I6" s="12"/>
      <c r="J6" s="12"/>
      <c r="K6" s="12"/>
      <c r="L6" s="12"/>
      <c r="M6" s="12"/>
      <c r="N6" s="72"/>
      <c r="O6" s="54"/>
      <c r="P6" s="81">
        <f>SUM(C6:N6)</f>
        <v>40</v>
      </c>
    </row>
    <row r="7" spans="2:16" ht="15" customHeight="1" x14ac:dyDescent="0.45">
      <c r="B7" s="10" t="s">
        <v>32</v>
      </c>
      <c r="C7" s="12">
        <v>19</v>
      </c>
      <c r="D7" s="12">
        <v>20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54"/>
      <c r="P7" s="81">
        <f>SUM(C7:N7)</f>
        <v>39</v>
      </c>
    </row>
    <row r="8" spans="2:16" ht="15" customHeight="1" x14ac:dyDescent="0.45">
      <c r="B8" s="16" t="s">
        <v>33</v>
      </c>
      <c r="C8" s="66">
        <f t="shared" ref="C8:N8" si="0">C7-C6</f>
        <v>-1</v>
      </c>
      <c r="D8" s="66">
        <f t="shared" si="0"/>
        <v>0</v>
      </c>
      <c r="E8" s="66">
        <f t="shared" si="0"/>
        <v>0</v>
      </c>
      <c r="F8" s="66">
        <f t="shared" si="0"/>
        <v>0</v>
      </c>
      <c r="G8" s="66">
        <f t="shared" si="0"/>
        <v>0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54"/>
      <c r="P8" s="81">
        <f>SUM(C8:N8)</f>
        <v>-1</v>
      </c>
    </row>
    <row r="9" spans="2:16" ht="15" customHeight="1" x14ac:dyDescent="0.45">
      <c r="B9" s="3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1"/>
      <c r="P9" s="82"/>
    </row>
    <row r="10" spans="2:16" ht="15" customHeight="1" x14ac:dyDescent="0.45">
      <c r="B10" s="21" t="s">
        <v>28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0"/>
      <c r="O10" s="1"/>
      <c r="P10" s="43"/>
    </row>
    <row r="11" spans="2:16" ht="15" customHeight="1" x14ac:dyDescent="0.45">
      <c r="B11" s="17" t="s">
        <v>24</v>
      </c>
      <c r="C11" s="61">
        <v>19</v>
      </c>
      <c r="D11" s="61">
        <v>20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P11" s="81">
        <f>SUM(C11:N11)</f>
        <v>39</v>
      </c>
    </row>
    <row r="12" spans="2:16" ht="15" customHeight="1" x14ac:dyDescent="0.45">
      <c r="B12" s="10" t="s">
        <v>26</v>
      </c>
      <c r="C12" s="62">
        <v>3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P12" s="81">
        <f>SUM(C12:N12)</f>
        <v>3</v>
      </c>
    </row>
    <row r="13" spans="2:16" ht="15" customHeight="1" x14ac:dyDescent="0.45">
      <c r="B13" s="10" t="s">
        <v>27</v>
      </c>
      <c r="C13" s="63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P13" s="81">
        <f>SUM(C13:N13)</f>
        <v>0</v>
      </c>
    </row>
    <row r="14" spans="2:16" ht="15" customHeight="1" x14ac:dyDescent="0.45">
      <c r="B14" s="16" t="s">
        <v>25</v>
      </c>
      <c r="C14" s="64"/>
      <c r="D14" s="65"/>
      <c r="E14" s="65"/>
      <c r="F14" s="65"/>
      <c r="G14" s="65"/>
      <c r="H14" s="68"/>
      <c r="I14" s="65"/>
      <c r="J14" s="65"/>
      <c r="K14" s="65"/>
      <c r="L14" s="68"/>
      <c r="M14" s="65"/>
      <c r="N14" s="65"/>
      <c r="P14" s="81">
        <f>SUM(C14:N14)</f>
        <v>0</v>
      </c>
    </row>
    <row r="15" spans="2:16" ht="15" customHeight="1" x14ac:dyDescent="0.4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P15" s="44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3"/>
      <c r="P16" s="45"/>
    </row>
    <row r="17" spans="2:16" ht="15" customHeight="1" x14ac:dyDescent="0.45">
      <c r="B17" s="10" t="s">
        <v>6</v>
      </c>
      <c r="C17" s="15">
        <f>C11*Params!$C$5*(1-Params!$C$3)-Params!$C$4</f>
        <v>8140.6</v>
      </c>
      <c r="D17" s="15">
        <f>D11*Params!$C$5*(1-Params!$C$3)-Params!$C$4</f>
        <v>8573</v>
      </c>
      <c r="E17" s="83"/>
      <c r="F17" s="83"/>
      <c r="G17" s="83"/>
      <c r="H17" s="83"/>
      <c r="I17" s="83"/>
      <c r="J17" s="83"/>
      <c r="K17" s="83"/>
      <c r="L17" s="83"/>
      <c r="M17" s="83"/>
      <c r="N17" s="15"/>
      <c r="O17" s="4"/>
      <c r="P17" s="46">
        <f>SUM(C17:N17)</f>
        <v>16713.599999999999</v>
      </c>
    </row>
    <row r="18" spans="2:16" ht="15" customHeight="1" x14ac:dyDescent="0.45">
      <c r="B18" s="10" t="s">
        <v>25</v>
      </c>
      <c r="C18" s="1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12"/>
      <c r="O18" s="4"/>
      <c r="P18" s="46">
        <f>SUM(C18:N18)</f>
        <v>0</v>
      </c>
    </row>
    <row r="19" spans="2:16" ht="15" customHeight="1" x14ac:dyDescent="0.45">
      <c r="B19" s="2" t="s">
        <v>2</v>
      </c>
      <c r="C19" s="38">
        <f t="shared" ref="C19:M19" si="1">SUM(C17:C18)</f>
        <v>8140.6</v>
      </c>
      <c r="D19" s="38">
        <f t="shared" si="1"/>
        <v>8573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  <c r="K19" s="38">
        <f t="shared" si="1"/>
        <v>0</v>
      </c>
      <c r="L19" s="38">
        <f t="shared" si="1"/>
        <v>0</v>
      </c>
      <c r="M19" s="38">
        <f t="shared" si="1"/>
        <v>0</v>
      </c>
      <c r="N19" s="38"/>
      <c r="O19" s="5"/>
      <c r="P19" s="47">
        <f>SUM(C19:N19)</f>
        <v>16713.599999999999</v>
      </c>
    </row>
    <row r="20" spans="2:16" ht="15" customHeight="1" x14ac:dyDescent="0.45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5"/>
      <c r="P20" s="48"/>
    </row>
    <row r="21" spans="2:16" ht="15" customHeight="1" x14ac:dyDescent="0.45">
      <c r="B21" s="34" t="s">
        <v>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4"/>
      <c r="P21" s="49"/>
    </row>
    <row r="22" spans="2:16" ht="15" customHeight="1" x14ac:dyDescent="0.45">
      <c r="B22" s="10" t="s">
        <v>8</v>
      </c>
      <c r="C22" s="12">
        <v>4247.42</v>
      </c>
      <c r="D22" s="12">
        <v>4247.42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/>
      <c r="P22" s="46">
        <f t="shared" ref="P22:P32" si="2">SUM(C22:N22)</f>
        <v>8494.84</v>
      </c>
    </row>
    <row r="23" spans="2:16" s="78" customFormat="1" x14ac:dyDescent="0.45">
      <c r="B23" s="74" t="s">
        <v>42</v>
      </c>
      <c r="C23" s="79">
        <f>(5219.05/5)*(1-9.7%)</f>
        <v>942.56043</v>
      </c>
      <c r="D23" s="79">
        <f>(5219.05/5)*(1-9.7%)</f>
        <v>942.56043</v>
      </c>
      <c r="E23" s="79"/>
      <c r="F23" s="79"/>
      <c r="G23" s="79"/>
      <c r="H23" s="79"/>
      <c r="I23" s="79"/>
      <c r="J23" s="79"/>
      <c r="K23" s="79"/>
      <c r="L23" s="79"/>
      <c r="M23" s="79"/>
      <c r="N23" s="75"/>
      <c r="O23" s="76"/>
      <c r="P23" s="77">
        <f t="shared" si="2"/>
        <v>1885.12086</v>
      </c>
    </row>
    <row r="24" spans="2:16" x14ac:dyDescent="0.45">
      <c r="B24" s="13" t="s">
        <v>44</v>
      </c>
      <c r="C24" s="14">
        <f>(5219.05/5)*9.7%</f>
        <v>101.24956999999998</v>
      </c>
      <c r="D24" s="14">
        <f>(5219.05/5)*9.7%</f>
        <v>101.24956999999998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4"/>
      <c r="P24" s="46">
        <f t="shared" si="2"/>
        <v>202.49913999999995</v>
      </c>
    </row>
    <row r="25" spans="2:16" s="78" customFormat="1" ht="15" customHeight="1" x14ac:dyDescent="0.45">
      <c r="B25" s="74" t="s">
        <v>43</v>
      </c>
      <c r="C25" s="79">
        <f>(C23/10)*(1-9.7%)</f>
        <v>85.113206829000006</v>
      </c>
      <c r="D25" s="79">
        <f>(D23/10)*(1-9.7%)</f>
        <v>85.113206829000006</v>
      </c>
      <c r="E25" s="79"/>
      <c r="F25" s="79"/>
      <c r="G25" s="79"/>
      <c r="H25" s="79"/>
      <c r="I25" s="79"/>
      <c r="J25" s="79"/>
      <c r="K25" s="79"/>
      <c r="L25" s="79"/>
      <c r="M25" s="79"/>
      <c r="N25" s="75"/>
      <c r="O25" s="76"/>
      <c r="P25" s="77">
        <f t="shared" si="2"/>
        <v>170.22641365800001</v>
      </c>
    </row>
    <row r="26" spans="2:16" ht="15" customHeight="1" x14ac:dyDescent="0.45">
      <c r="B26" s="67" t="s">
        <v>45</v>
      </c>
      <c r="C26" s="14">
        <f>(C23/10)*9.7%</f>
        <v>9.142836170999999</v>
      </c>
      <c r="D26" s="14">
        <f>(D23/10)*9.7%</f>
        <v>9.142836170999999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4"/>
      <c r="P26" s="46">
        <f t="shared" si="2"/>
        <v>18.285672341999998</v>
      </c>
    </row>
    <row r="27" spans="2:16" ht="15" customHeight="1" x14ac:dyDescent="0.45">
      <c r="B27" s="67" t="s">
        <v>37</v>
      </c>
      <c r="C27" s="14">
        <f>(C23+C25)*0.02</f>
        <v>20.553472736580002</v>
      </c>
      <c r="D27" s="14">
        <f>(D23+D25)*0.02</f>
        <v>20.553472736580002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4"/>
      <c r="P27" s="46">
        <f t="shared" si="2"/>
        <v>41.106945473160003</v>
      </c>
    </row>
    <row r="28" spans="2:16" ht="15" customHeight="1" x14ac:dyDescent="0.45">
      <c r="B28" s="10" t="s">
        <v>9</v>
      </c>
      <c r="C28" s="12">
        <f>971.63+1816.15</f>
        <v>2787.78</v>
      </c>
      <c r="D28" s="12">
        <f>971.63+1824.04</f>
        <v>2795.67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4"/>
      <c r="P28" s="46">
        <f t="shared" si="2"/>
        <v>5583.4500000000007</v>
      </c>
    </row>
    <row r="29" spans="2:16" ht="15" customHeight="1" x14ac:dyDescent="0.45">
      <c r="B29" s="10" t="s">
        <v>7</v>
      </c>
      <c r="C29" s="12">
        <v>480.49400000000003</v>
      </c>
      <c r="D29" s="12">
        <v>500.52</v>
      </c>
      <c r="E29" s="12"/>
      <c r="F29" s="12"/>
      <c r="G29" s="12"/>
      <c r="H29" s="12"/>
      <c r="I29" s="12"/>
      <c r="J29" s="12"/>
      <c r="K29" s="12"/>
      <c r="L29" s="12"/>
      <c r="M29" s="12"/>
      <c r="N29" s="72"/>
      <c r="O29" s="4"/>
      <c r="P29" s="46">
        <f t="shared" si="2"/>
        <v>981.01400000000001</v>
      </c>
    </row>
    <row r="30" spans="2:16" ht="15" customHeight="1" x14ac:dyDescent="0.45">
      <c r="B30" s="10" t="s">
        <v>23</v>
      </c>
      <c r="C30" s="11">
        <f>33.32+1232.5+20.83</f>
        <v>1286.6499999999999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"/>
      <c r="P30" s="46">
        <f t="shared" si="2"/>
        <v>1286.6499999999999</v>
      </c>
    </row>
    <row r="31" spans="2:16" ht="15" customHeight="1" x14ac:dyDescent="0.45">
      <c r="B31" s="84" t="s">
        <v>48</v>
      </c>
      <c r="C31" s="85"/>
      <c r="D31" s="85">
        <v>12.5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4"/>
      <c r="P31" s="46">
        <f t="shared" si="2"/>
        <v>12.5</v>
      </c>
    </row>
    <row r="32" spans="2:16" ht="15" customHeight="1" x14ac:dyDescent="0.45">
      <c r="B32" s="8" t="s">
        <v>3</v>
      </c>
      <c r="C32" s="9">
        <f>SUM(C22:C31)</f>
        <v>9960.9635157365792</v>
      </c>
      <c r="D32" s="9">
        <f t="shared" ref="D32:N32" si="3">SUM(D22:D31)</f>
        <v>8714.7295157365807</v>
      </c>
      <c r="E32" s="9">
        <f t="shared" si="3"/>
        <v>0</v>
      </c>
      <c r="F32" s="9">
        <f t="shared" si="3"/>
        <v>0</v>
      </c>
      <c r="G32" s="9">
        <f t="shared" si="3"/>
        <v>0</v>
      </c>
      <c r="H32" s="9">
        <f t="shared" si="3"/>
        <v>0</v>
      </c>
      <c r="I32" s="9">
        <f t="shared" si="3"/>
        <v>0</v>
      </c>
      <c r="J32" s="9">
        <f t="shared" si="3"/>
        <v>0</v>
      </c>
      <c r="K32" s="9">
        <f t="shared" si="3"/>
        <v>0</v>
      </c>
      <c r="L32" s="9">
        <f t="shared" si="3"/>
        <v>0</v>
      </c>
      <c r="M32" s="9">
        <f t="shared" si="3"/>
        <v>0</v>
      </c>
      <c r="N32" s="9">
        <f t="shared" si="3"/>
        <v>0</v>
      </c>
      <c r="O32" s="4"/>
      <c r="P32" s="50">
        <f t="shared" si="2"/>
        <v>18675.693031473158</v>
      </c>
    </row>
    <row r="33" spans="2:18" ht="15" customHeight="1" x14ac:dyDescent="0.45"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4"/>
      <c r="P33" s="51"/>
    </row>
    <row r="34" spans="2:18" ht="15" customHeight="1" x14ac:dyDescent="0.45">
      <c r="B34" s="41" t="s">
        <v>29</v>
      </c>
      <c r="C34" s="42">
        <f t="shared" ref="C34:N34" si="4">+C19-C32</f>
        <v>-1820.3635157365788</v>
      </c>
      <c r="D34" s="42">
        <f t="shared" si="4"/>
        <v>-141.72951573658065</v>
      </c>
      <c r="E34" s="42">
        <f t="shared" si="4"/>
        <v>0</v>
      </c>
      <c r="F34" s="42">
        <f t="shared" si="4"/>
        <v>0</v>
      </c>
      <c r="G34" s="42">
        <f t="shared" si="4"/>
        <v>0</v>
      </c>
      <c r="H34" s="42">
        <f t="shared" si="4"/>
        <v>0</v>
      </c>
      <c r="I34" s="42">
        <f t="shared" si="4"/>
        <v>0</v>
      </c>
      <c r="J34" s="42">
        <f t="shared" si="4"/>
        <v>0</v>
      </c>
      <c r="K34" s="42">
        <f t="shared" si="4"/>
        <v>0</v>
      </c>
      <c r="L34" s="42">
        <f t="shared" si="4"/>
        <v>0</v>
      </c>
      <c r="M34" s="42">
        <f t="shared" si="4"/>
        <v>0</v>
      </c>
      <c r="N34" s="42">
        <f t="shared" si="4"/>
        <v>0</v>
      </c>
      <c r="O34" s="4"/>
      <c r="P34" s="52">
        <f>SUM(C34:N34)</f>
        <v>-1962.0930314731595</v>
      </c>
    </row>
    <row r="35" spans="2:18" ht="15" customHeight="1" x14ac:dyDescent="0.4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P35" s="73"/>
    </row>
    <row r="36" spans="2:18" ht="15" customHeight="1" x14ac:dyDescent="0.45">
      <c r="B36" s="80" t="s">
        <v>40</v>
      </c>
      <c r="C36" s="18">
        <v>1178</v>
      </c>
      <c r="D36" s="18">
        <v>1240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4"/>
      <c r="P36" s="53">
        <f>SUM(C36:N36)</f>
        <v>2418</v>
      </c>
    </row>
    <row r="37" spans="2:18" ht="15" customHeight="1" x14ac:dyDescent="0.45">
      <c r="B37" s="80" t="s">
        <v>41</v>
      </c>
      <c r="C37" s="18">
        <v>480.49400000000003</v>
      </c>
      <c r="D37" s="18">
        <v>500.52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4"/>
      <c r="P37" s="53">
        <f>SUM(C37:N37)</f>
        <v>981.01400000000001</v>
      </c>
    </row>
    <row r="38" spans="2:18" ht="15" customHeight="1" x14ac:dyDescent="0.45">
      <c r="R38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8" t="s">
        <v>36</v>
      </c>
      <c r="C2" s="89"/>
    </row>
    <row r="3" spans="2:3" ht="27" customHeight="1" x14ac:dyDescent="0.45">
      <c r="B3" s="39" t="s">
        <v>34</v>
      </c>
      <c r="C3" s="40">
        <v>0.08</v>
      </c>
    </row>
    <row r="4" spans="2:3" ht="27" customHeight="1" x14ac:dyDescent="0.45">
      <c r="B4" s="39" t="s">
        <v>35</v>
      </c>
      <c r="C4" s="39">
        <v>75</v>
      </c>
    </row>
    <row r="5" spans="2:3" ht="21" customHeight="1" x14ac:dyDescent="0.45">
      <c r="B5" s="39" t="s">
        <v>47</v>
      </c>
      <c r="C5" s="39">
        <v>470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90" t="s">
        <v>38</v>
      </c>
      <c r="C2" s="91"/>
    </row>
    <row r="3" spans="2:3" ht="22.05" customHeight="1" x14ac:dyDescent="0.45">
      <c r="B3" s="69" t="s">
        <v>39</v>
      </c>
      <c r="C3" s="71">
        <f>'2023'!P34</f>
        <v>-1962.0930314731595</v>
      </c>
    </row>
    <row r="4" spans="2:3" ht="22.05" customHeight="1" x14ac:dyDescent="0.45">
      <c r="B4" s="70" t="s">
        <v>46</v>
      </c>
      <c r="C4" s="71">
        <f>'2023'!P12</f>
        <v>3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43</vt:i4>
      </vt:variant>
    </vt:vector>
  </HeadingPairs>
  <TitlesOfParts>
    <vt:vector size="46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'2023'!FRAIS_KM</vt:lpstr>
      <vt:lpstr>'2023'!FRAIS_KM_FIXE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'2023'!SORTIES_ABONDEMENT_CSG_CRDS</vt:lpstr>
      <vt:lpstr>'2023'!SORTIES_ABONDEMENT_NET</vt:lpstr>
      <vt:lpstr>'2023'!SORTIES_ACHATS_HT</vt:lpstr>
      <vt:lpstr>'2023'!SORTIES_CHARGES_SOCIALES_PATRONALES</vt:lpstr>
      <vt:lpstr>'2023'!SORTIES_FRAIS_KM</vt:lpstr>
      <vt:lpstr>'2023'!SORTIES_FRAIS_PEE_AMUNDI</vt:lpstr>
      <vt:lpstr>'2023'!SORTIES_I_CSG_CRDS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2023-03-07T15:34:02Z</dcterms:modified>
</cp:coreProperties>
</file>