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11496" windowHeight="10488" tabRatio="880" firstSheet="1" activeTab="10"/>
  </bookViews>
  <sheets>
    <sheet name="Janvier" sheetId="17" r:id="rId1"/>
    <sheet name="Février" sheetId="18" r:id="rId2"/>
    <sheet name="Mars" sheetId="19" r:id="rId3"/>
    <sheet name="Avril" sheetId="20" r:id="rId4"/>
    <sheet name="Mai" sheetId="32" r:id="rId5"/>
    <sheet name="Juin" sheetId="22" r:id="rId6"/>
    <sheet name="Juillet" sheetId="23" r:id="rId7"/>
    <sheet name="Aout" sheetId="24" r:id="rId8"/>
    <sheet name="Septembre" sheetId="35" r:id="rId9"/>
    <sheet name="Octobre" sheetId="36" r:id="rId10"/>
    <sheet name="Novembre" sheetId="28" r:id="rId11"/>
    <sheet name="Décembre" sheetId="29" r:id="rId12"/>
    <sheet name="Synthese" sheetId="27" r:id="rId13"/>
    <sheet name="Remarques" sheetId="30" r:id="rId14"/>
  </sheets>
  <definedNames>
    <definedName name="_xlnm._FilterDatabase" localSheetId="7" hidden="1">Aout!$A$1:$H$1</definedName>
    <definedName name="_xlnm._FilterDatabase" localSheetId="3" hidden="1">Avril!$A$1:$H$1</definedName>
    <definedName name="_xlnm._FilterDatabase" localSheetId="11" hidden="1">Décembre!$A$1:$H$210</definedName>
    <definedName name="_xlnm._FilterDatabase" localSheetId="1" hidden="1">Février!$A$1:$J$1</definedName>
    <definedName name="_xlnm._FilterDatabase" localSheetId="0" hidden="1">Janvier!$A$1:$H$1</definedName>
    <definedName name="_xlnm._FilterDatabase" localSheetId="6" hidden="1">Juillet!$A$1:$H$1</definedName>
    <definedName name="_xlnm._FilterDatabase" localSheetId="5" hidden="1">Juin!$A$1:$H$1</definedName>
    <definedName name="_xlnm._FilterDatabase" localSheetId="4" hidden="1">Mai!$A$1:$H$1</definedName>
    <definedName name="_xlnm._FilterDatabase" localSheetId="2" hidden="1">Mars!$A$1:$M$1</definedName>
    <definedName name="_xlnm._FilterDatabase" localSheetId="10" hidden="1">Novembre!$A$1:$H$149</definedName>
    <definedName name="_xlnm._FilterDatabase" localSheetId="9" hidden="1">Octobre!$A$1:$H$68</definedName>
    <definedName name="_xlnm._FilterDatabase" localSheetId="8" hidden="1">Septembre!$A$1:$H$1</definedName>
    <definedName name="_xlnm.Print_Area" localSheetId="1">Février!#REF!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2" i="27" l="1"/>
  <c r="M11" i="27"/>
  <c r="M10" i="27"/>
  <c r="M9" i="27"/>
  <c r="N37" i="27"/>
  <c r="N36" i="27"/>
  <c r="N34" i="27"/>
  <c r="N33" i="27"/>
  <c r="N31" i="27"/>
  <c r="N29" i="27"/>
  <c r="N28" i="27"/>
  <c r="N27" i="27"/>
  <c r="N26" i="27"/>
  <c r="N25" i="27"/>
  <c r="N23" i="27"/>
  <c r="N22" i="27"/>
  <c r="N21" i="27"/>
  <c r="N20" i="27"/>
  <c r="N19" i="27"/>
  <c r="N18" i="27"/>
  <c r="N17" i="27"/>
  <c r="N16" i="27"/>
  <c r="M23" i="27"/>
  <c r="M22" i="27"/>
  <c r="M21" i="27"/>
  <c r="M20" i="27"/>
  <c r="M19" i="27"/>
  <c r="M18" i="27"/>
  <c r="M17" i="27"/>
  <c r="M15" i="27"/>
  <c r="M14" i="27"/>
  <c r="N15" i="27"/>
  <c r="N14" i="27"/>
  <c r="N12" i="27"/>
  <c r="N11" i="27"/>
  <c r="N10" i="27"/>
  <c r="N8" i="27"/>
  <c r="N7" i="27"/>
  <c r="N9" i="27"/>
  <c r="K14" i="27"/>
  <c r="D89" i="28"/>
  <c r="M16" i="27"/>
  <c r="L18" i="27"/>
  <c r="K18" i="27"/>
  <c r="J18" i="27"/>
  <c r="I18" i="27"/>
  <c r="H18" i="27"/>
  <c r="G18" i="27"/>
  <c r="F18" i="27"/>
  <c r="E18" i="27"/>
  <c r="D18" i="27"/>
  <c r="C18" i="27"/>
  <c r="L15" i="27"/>
  <c r="K15" i="27"/>
  <c r="J15" i="27"/>
  <c r="I15" i="27"/>
  <c r="H15" i="27"/>
  <c r="G15" i="27"/>
  <c r="F15" i="27"/>
  <c r="E15" i="27"/>
  <c r="D15" i="27"/>
  <c r="C15" i="27"/>
  <c r="C20" i="27"/>
  <c r="C19" i="27"/>
  <c r="C17" i="27"/>
  <c r="C16" i="27"/>
  <c r="C14" i="27"/>
  <c r="L16" i="27"/>
  <c r="K16" i="27"/>
  <c r="J16" i="27"/>
  <c r="I16" i="27"/>
  <c r="H16" i="27"/>
  <c r="G16" i="27"/>
  <c r="F16" i="27"/>
  <c r="E16" i="27"/>
  <c r="D16" i="27"/>
  <c r="L20" i="27"/>
  <c r="K20" i="27"/>
  <c r="J20" i="27"/>
  <c r="I20" i="27"/>
  <c r="H20" i="27"/>
  <c r="G20" i="27"/>
  <c r="F20" i="27"/>
  <c r="E20" i="27"/>
  <c r="D20" i="27"/>
  <c r="L19" i="27"/>
  <c r="K19" i="27"/>
  <c r="J19" i="27"/>
  <c r="I19" i="27"/>
  <c r="H19" i="27"/>
  <c r="G19" i="27"/>
  <c r="F19" i="27"/>
  <c r="E19" i="27"/>
  <c r="D19" i="27"/>
  <c r="L17" i="27"/>
  <c r="K17" i="27"/>
  <c r="J17" i="27"/>
  <c r="I17" i="27"/>
  <c r="H17" i="27"/>
  <c r="G17" i="27"/>
  <c r="F17" i="27"/>
  <c r="E17" i="27"/>
  <c r="D17" i="27"/>
  <c r="L14" i="27"/>
  <c r="J14" i="27"/>
  <c r="I14" i="27"/>
  <c r="H14" i="27"/>
  <c r="G14" i="27"/>
  <c r="F14" i="27"/>
  <c r="E14" i="27"/>
  <c r="D14" i="27"/>
  <c r="P18" i="27" l="1"/>
  <c r="P15" i="27"/>
  <c r="P16" i="27"/>
  <c r="P20" i="27"/>
  <c r="P19" i="27"/>
  <c r="P17" i="27"/>
  <c r="M8" i="27"/>
  <c r="L8" i="27"/>
  <c r="K8" i="27"/>
  <c r="J8" i="27"/>
  <c r="I8" i="27"/>
  <c r="H8" i="27"/>
  <c r="G8" i="27"/>
  <c r="F8" i="27"/>
  <c r="E8" i="27"/>
  <c r="D8" i="27"/>
  <c r="C8" i="27"/>
  <c r="L9" i="27"/>
  <c r="K9" i="27"/>
  <c r="J9" i="27"/>
  <c r="I9" i="27"/>
  <c r="H9" i="27"/>
  <c r="G9" i="27"/>
  <c r="F9" i="27"/>
  <c r="E9" i="27"/>
  <c r="D9" i="27"/>
  <c r="C9" i="27"/>
  <c r="L10" i="27"/>
  <c r="K10" i="27"/>
  <c r="J10" i="27"/>
  <c r="I10" i="27"/>
  <c r="H10" i="27"/>
  <c r="G10" i="27"/>
  <c r="F10" i="27"/>
  <c r="E10" i="27"/>
  <c r="D10" i="27"/>
  <c r="C10" i="27"/>
  <c r="P9" i="27" l="1"/>
  <c r="P8" i="27"/>
  <c r="L21" i="27"/>
  <c r="K21" i="27"/>
  <c r="J21" i="27"/>
  <c r="I21" i="27"/>
  <c r="H21" i="27"/>
  <c r="G21" i="27"/>
  <c r="F21" i="27"/>
  <c r="E21" i="27"/>
  <c r="D21" i="27"/>
  <c r="C21" i="27"/>
  <c r="Q9" i="27" l="1"/>
  <c r="P21" i="27"/>
  <c r="D36" i="27" l="1"/>
  <c r="M36" i="27"/>
  <c r="L36" i="27"/>
  <c r="K36" i="27"/>
  <c r="J36" i="27"/>
  <c r="I36" i="27"/>
  <c r="H36" i="27"/>
  <c r="G36" i="27"/>
  <c r="F36" i="27"/>
  <c r="E36" i="27"/>
  <c r="C36" i="27"/>
  <c r="M37" i="27" l="1"/>
  <c r="L37" i="27"/>
  <c r="K37" i="27"/>
  <c r="J37" i="27"/>
  <c r="I37" i="27"/>
  <c r="H37" i="27"/>
  <c r="G37" i="27"/>
  <c r="F37" i="27"/>
  <c r="E37" i="27"/>
  <c r="D37" i="27"/>
  <c r="C37" i="27"/>
  <c r="L12" i="27"/>
  <c r="K12" i="27"/>
  <c r="J12" i="27"/>
  <c r="I12" i="27"/>
  <c r="H12" i="27"/>
  <c r="G12" i="27"/>
  <c r="F12" i="27"/>
  <c r="E12" i="27"/>
  <c r="D12" i="27"/>
  <c r="C12" i="27"/>
  <c r="D11" i="27"/>
  <c r="P12" i="27" l="1"/>
  <c r="C4" i="27" l="1"/>
  <c r="D4" i="27" s="1"/>
  <c r="I34" i="27" l="1"/>
  <c r="I33" i="27"/>
  <c r="I32" i="27"/>
  <c r="I31" i="27"/>
  <c r="I29" i="27"/>
  <c r="I28" i="27"/>
  <c r="I27" i="27"/>
  <c r="I26" i="27"/>
  <c r="I25" i="27"/>
  <c r="I23" i="27"/>
  <c r="I22" i="27"/>
  <c r="I11" i="27"/>
  <c r="I7" i="27"/>
  <c r="F29" i="27" l="1"/>
  <c r="F28" i="27"/>
  <c r="F27" i="27"/>
  <c r="F26" i="27"/>
  <c r="F25" i="27"/>
  <c r="F23" i="27"/>
  <c r="F22" i="27"/>
  <c r="F11" i="27"/>
  <c r="F7" i="27"/>
  <c r="F34" i="27"/>
  <c r="F32" i="27"/>
  <c r="F31" i="27"/>
  <c r="F33" i="27"/>
  <c r="K32" i="27" l="1"/>
  <c r="J32" i="27"/>
  <c r="H32" i="27"/>
  <c r="G32" i="27"/>
  <c r="E32" i="27"/>
  <c r="D32" i="27"/>
  <c r="C32" i="27"/>
  <c r="N32" i="27"/>
  <c r="M32" i="27"/>
  <c r="L32" i="27"/>
  <c r="K33" i="27" l="1"/>
  <c r="K28" i="27"/>
  <c r="L28" i="27"/>
  <c r="K27" i="27"/>
  <c r="K25" i="27"/>
  <c r="K22" i="27"/>
  <c r="J34" i="27"/>
  <c r="J33" i="27"/>
  <c r="J31" i="27"/>
  <c r="J28" i="27"/>
  <c r="J22" i="27"/>
  <c r="J25" i="27"/>
  <c r="J27" i="27"/>
  <c r="L34" i="27" l="1"/>
  <c r="L33" i="27"/>
  <c r="L31" i="27"/>
  <c r="L29" i="27"/>
  <c r="L27" i="27"/>
  <c r="L26" i="27"/>
  <c r="L25" i="27"/>
  <c r="L23" i="27"/>
  <c r="L22" i="27"/>
  <c r="L11" i="27"/>
  <c r="L7" i="27"/>
  <c r="K34" i="27"/>
  <c r="K31" i="27"/>
  <c r="K29" i="27"/>
  <c r="K26" i="27"/>
  <c r="K23" i="27"/>
  <c r="K11" i="27"/>
  <c r="J11" i="27"/>
  <c r="K7" i="27"/>
  <c r="H7" i="27"/>
  <c r="G22" i="27"/>
  <c r="G29" i="27"/>
  <c r="G34" i="27"/>
  <c r="G33" i="27"/>
  <c r="G25" i="27"/>
  <c r="G7" i="27"/>
  <c r="G27" i="27"/>
  <c r="G31" i="27"/>
  <c r="G28" i="27"/>
  <c r="G26" i="27"/>
  <c r="G23" i="27"/>
  <c r="G11" i="27"/>
  <c r="E7" i="27" l="1"/>
  <c r="E27" i="27"/>
  <c r="E31" i="27"/>
  <c r="D34" i="27"/>
  <c r="D33" i="27"/>
  <c r="D27" i="27"/>
  <c r="E4" i="27"/>
  <c r="F4" i="27" l="1"/>
  <c r="G4" i="27" s="1"/>
  <c r="H4" i="27" s="1"/>
  <c r="C33" i="27"/>
  <c r="C27" i="27"/>
  <c r="C28" i="27"/>
  <c r="C34" i="27"/>
  <c r="C25" i="27"/>
  <c r="I4" i="27" l="1"/>
  <c r="J4" i="27" s="1"/>
  <c r="K4" i="27" l="1"/>
  <c r="J7" i="27"/>
  <c r="D7" i="27"/>
  <c r="C7" i="27"/>
  <c r="P46" i="27"/>
  <c r="L4" i="27" l="1"/>
  <c r="M4" i="27" s="1"/>
  <c r="N4" i="27" s="1"/>
  <c r="C23" i="27"/>
  <c r="H34" i="27"/>
  <c r="D26" i="27" l="1"/>
  <c r="C26" i="27" l="1"/>
  <c r="M33" i="27" l="1"/>
  <c r="M31" i="27"/>
  <c r="M34" i="27" l="1"/>
  <c r="E34" i="27"/>
  <c r="H33" i="27"/>
  <c r="E33" i="27"/>
  <c r="H11" i="27" l="1"/>
  <c r="E11" i="27"/>
  <c r="C11" i="27"/>
  <c r="H31" i="27"/>
  <c r="D31" i="27"/>
  <c r="C31" i="27"/>
  <c r="J23" i="27"/>
  <c r="H23" i="27"/>
  <c r="E23" i="27"/>
  <c r="D23" i="27"/>
  <c r="P23" i="27" l="1"/>
  <c r="P31" i="27"/>
  <c r="P11" i="27"/>
  <c r="P4" i="27"/>
  <c r="P10" i="27" l="1"/>
  <c r="M29" i="27"/>
  <c r="M28" i="27"/>
  <c r="M27" i="27"/>
  <c r="M26" i="27"/>
  <c r="M25" i="27"/>
  <c r="M7" i="27"/>
  <c r="Q10" i="27" l="1"/>
  <c r="R39" i="27"/>
  <c r="J26" i="27"/>
  <c r="H26" i="27"/>
  <c r="E26" i="27"/>
  <c r="H22" i="27"/>
  <c r="E22" i="27"/>
  <c r="D22" i="27"/>
  <c r="C22" i="27"/>
  <c r="P22" i="27" l="1"/>
  <c r="P7" i="27"/>
  <c r="P13" i="27" s="1"/>
  <c r="P26" i="27"/>
  <c r="P14" i="27"/>
  <c r="J29" i="27"/>
  <c r="H29" i="27"/>
  <c r="E29" i="27"/>
  <c r="D29" i="27"/>
  <c r="C29" i="27"/>
  <c r="H28" i="27"/>
  <c r="E28" i="27"/>
  <c r="D28" i="27"/>
  <c r="P5" i="27"/>
  <c r="P24" i="27" l="1"/>
  <c r="P29" i="27"/>
  <c r="P28" i="27"/>
  <c r="H27" i="27" l="1"/>
  <c r="H25" i="27"/>
  <c r="E25" i="27"/>
  <c r="D25" i="27"/>
  <c r="R38" i="27" l="1"/>
  <c r="P37" i="27"/>
  <c r="R37" i="27" s="1"/>
  <c r="R40" i="27"/>
  <c r="P36" i="27"/>
  <c r="R36" i="27" s="1"/>
  <c r="P34" i="27"/>
  <c r="P27" i="27"/>
  <c r="P25" i="27"/>
  <c r="P33" i="27"/>
</calcChain>
</file>

<file path=xl/sharedStrings.xml><?xml version="1.0" encoding="utf-8"?>
<sst xmlns="http://schemas.openxmlformats.org/spreadsheetml/2006/main" count="983" uniqueCount="388">
  <si>
    <t>Date</t>
  </si>
  <si>
    <t>Libellé</t>
  </si>
  <si>
    <t>Valeur</t>
  </si>
  <si>
    <t>Débit</t>
  </si>
  <si>
    <t>Crédit</t>
  </si>
  <si>
    <t>Commentaires</t>
  </si>
  <si>
    <t>Catégorie</t>
  </si>
  <si>
    <t>Société</t>
  </si>
  <si>
    <t>Banque</t>
  </si>
  <si>
    <t>Facture Client</t>
  </si>
  <si>
    <t>Facture Fournisseur</t>
  </si>
  <si>
    <t>Achats</t>
  </si>
  <si>
    <t>Salaire</t>
  </si>
  <si>
    <t>Frais</t>
  </si>
  <si>
    <t>Activité Partielle</t>
  </si>
  <si>
    <t>TVA</t>
  </si>
  <si>
    <t>CB</t>
  </si>
  <si>
    <t>Frais Comptable</t>
  </si>
  <si>
    <t>Janvier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</si>
  <si>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</si>
  <si>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</si>
  <si>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</si>
  <si>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</si>
  <si>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</si>
  <si>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</si>
  <si>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</si>
  <si>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</si>
  <si>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</si>
  <si>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 xml:space="preserve">Novembre </t>
  </si>
  <si>
    <t>Décembre</t>
  </si>
  <si>
    <t>Total</t>
  </si>
  <si>
    <t>Solde Excel</t>
  </si>
  <si>
    <t>Solde PDF</t>
  </si>
  <si>
    <t>Impot</t>
  </si>
  <si>
    <t>Ecarts de paiement</t>
  </si>
  <si>
    <t xml:space="preserve">Declaré </t>
  </si>
  <si>
    <t>Payé</t>
  </si>
  <si>
    <t>Acompte</t>
  </si>
  <si>
    <t>Frais Km</t>
  </si>
  <si>
    <t>CNSS</t>
  </si>
  <si>
    <t>Vir interne</t>
  </si>
  <si>
    <t>Declaration</t>
  </si>
  <si>
    <t>ABONNEMENT UBCI-NET</t>
  </si>
  <si>
    <t>UBCI</t>
  </si>
  <si>
    <t>CHEQ RECU COMPENSAT</t>
  </si>
  <si>
    <t>CHEQUE N° 0909201</t>
  </si>
  <si>
    <t>VERSEMENT ESPECES</t>
  </si>
  <si>
    <t>INTERETS PERCUS</t>
  </si>
  <si>
    <t>TAXES</t>
  </si>
  <si>
    <t>COMMISSION DEPASSEMENT</t>
  </si>
  <si>
    <t>COMMISSIONS</t>
  </si>
  <si>
    <t>VERSEMENT DEPLACE</t>
  </si>
  <si>
    <t>VIREMENT EMIS</t>
  </si>
  <si>
    <t>PCL27892</t>
  </si>
  <si>
    <t>FRAIS PORT DE LETTRE</t>
  </si>
  <si>
    <t>COMM / VIR REC</t>
  </si>
  <si>
    <t>00002071</t>
  </si>
  <si>
    <t>70471835</t>
  </si>
  <si>
    <t>VIREMENT RECU - VIR Mr ELLOUZE MOHAMED</t>
  </si>
  <si>
    <t>00909204</t>
  </si>
  <si>
    <t>00033511</t>
  </si>
  <si>
    <t>00909202</t>
  </si>
  <si>
    <t>00909203</t>
  </si>
  <si>
    <t>00002075</t>
  </si>
  <si>
    <t>VIREMENT RECU - VIR Mr MKAOUAR AHMED</t>
  </si>
  <si>
    <t>00008299</t>
  </si>
  <si>
    <t>31/06/2023</t>
  </si>
  <si>
    <t>RETRAIT CHEQUES</t>
  </si>
  <si>
    <t>00909210</t>
  </si>
  <si>
    <t>00909212</t>
  </si>
  <si>
    <t>00909219</t>
  </si>
  <si>
    <t>00909209</t>
  </si>
  <si>
    <t>00909214</t>
  </si>
  <si>
    <t>00909215</t>
  </si>
  <si>
    <t>Retrait</t>
  </si>
  <si>
    <t>00909223</t>
  </si>
  <si>
    <t>00003011</t>
  </si>
  <si>
    <t>00909220</t>
  </si>
  <si>
    <t>MALL OF SFAX</t>
  </si>
  <si>
    <t>ABSENCE DU BENEFICIAIRE</t>
  </si>
  <si>
    <t>STE CHABBAH DES TRAVAUX</t>
  </si>
  <si>
    <t>00909205</t>
  </si>
  <si>
    <t>00909207</t>
  </si>
  <si>
    <t>00909208</t>
  </si>
  <si>
    <t>STE TAAMIR TUNISIENNE</t>
  </si>
  <si>
    <t>STE TUNISIENNE D'EQUIPEMENT SANITAIRE</t>
  </si>
  <si>
    <t>STECOM</t>
  </si>
  <si>
    <t>ACOMPTE</t>
  </si>
  <si>
    <t>SICEREM PLUS</t>
  </si>
  <si>
    <t>PPS</t>
  </si>
  <si>
    <t>RECEVEUR DES FINANCES</t>
  </si>
  <si>
    <t>CREAPUB</t>
  </si>
  <si>
    <t>MAHDI GOUIAA</t>
  </si>
  <si>
    <t>ASM</t>
  </si>
  <si>
    <t>VIRT RECU 00004294 VIR.Mr ELLOU</t>
  </si>
  <si>
    <t>LIB VARIAB 00004294 FRAIS PORT</t>
  </si>
  <si>
    <t>LIB VARIAB 00004294 COMM / VIR</t>
  </si>
  <si>
    <t>CHQ RECU C 00909224 CHEQ RECU C</t>
  </si>
  <si>
    <t>RETRAIT CH 00909228 MOHAMED MAK</t>
  </si>
  <si>
    <t>VIRT RECU 00002868 VIR.Mr ELLOU</t>
  </si>
  <si>
    <t>LIB VARIAB 00002868 FRAIS PORT</t>
  </si>
  <si>
    <t>LIB VARIAB 00002868 COMM / VIR</t>
  </si>
  <si>
    <t>CHQ RECU C 00909222 CHEQ RECU C</t>
  </si>
  <si>
    <t>CHQ RECU C 00909229 CHEQ RECU C</t>
  </si>
  <si>
    <t>CHQ RECU C 00909226 CHEQ RECU C</t>
  </si>
  <si>
    <t>CHQ RECU C 00909225 CHEQ RECU C</t>
  </si>
  <si>
    <t>RETRAIT CH 00909231 PPS MED ZOU</t>
  </si>
  <si>
    <t>VIRT RECU 00000595 VIR.Mr ELLOU</t>
  </si>
  <si>
    <t>LIB VARIAB 00000595 FRAIS PORT</t>
  </si>
  <si>
    <t>LIB VARIAB 00000595 COMM / VIR</t>
  </si>
  <si>
    <t>CHQ RECU C 00909235 CHEQ RECU C</t>
  </si>
  <si>
    <t>CHQ RECU C 00909233 CHEQ RECU C</t>
  </si>
  <si>
    <t>CHQ RECU C 00909234 CHEQ RECU C</t>
  </si>
  <si>
    <t>CHQ RECU C 00909230 CHEQ RECU C</t>
  </si>
  <si>
    <t>RETRAIT CH 00909244 STE WALID M</t>
  </si>
  <si>
    <t>VER DEPLAC SEDAK MKAOUER C 0128</t>
  </si>
  <si>
    <t>TAXES SEDAK MKAOUER C 01284000</t>
  </si>
  <si>
    <t>COMMISSION SEDAK MKAOUER C 0128</t>
  </si>
  <si>
    <t>CHQ RECU C 00909237 CHEQ RECU C</t>
  </si>
  <si>
    <t>CHQ RECU C 00909236 CHEQ RECU C</t>
  </si>
  <si>
    <t>CHQ RECU C 00909243 CHEQ RECU C</t>
  </si>
  <si>
    <t>VIRT EMIS PCL62384 REGLT FACT</t>
  </si>
  <si>
    <t>CHQ RECU C 00909246 CHEQ RECU C</t>
  </si>
  <si>
    <t>REM CARTE 00000000 DATE 251023</t>
  </si>
  <si>
    <t>RET ESP 0 MKAOUER AHMED</t>
  </si>
  <si>
    <t>CRAAGNCAI 00909247 DECOUCL CHEQ</t>
  </si>
  <si>
    <t>VIRT EMIS PCL63000 REGL FACT</t>
  </si>
  <si>
    <t>REM CARTE 00000000 DATE 271023</t>
  </si>
  <si>
    <t>RET ESP 0 AHMED MKAOUAR</t>
  </si>
  <si>
    <t>VERS ESPEC MKAOUER AHMED</t>
  </si>
  <si>
    <t>REM CARTE 00000000 DATE 301023</t>
  </si>
  <si>
    <t>REM CARTE 00000000 DATE 281023</t>
  </si>
  <si>
    <t>CHQ RECU C 00909245 CHEQ RECU C</t>
  </si>
  <si>
    <t>. 70471835 ABONNEMENT UBCI-NET</t>
  </si>
  <si>
    <t>. 00000000 LOYER TPE OCTOBRE</t>
  </si>
  <si>
    <t>Recette</t>
  </si>
  <si>
    <t>Crédit Trésorerie AM</t>
  </si>
  <si>
    <t>Crédit Trésorerie ME</t>
  </si>
  <si>
    <t>VERS ESPEC LUI MM</t>
  </si>
  <si>
    <t>RET ESP 0 LUI MM</t>
  </si>
  <si>
    <t>VIRT EMIS PCL64263 REGL FACT</t>
  </si>
  <si>
    <t>VIRT EMIS PCL64262 AV REGL</t>
  </si>
  <si>
    <t>VERS ESPEC 0 LUI MM</t>
  </si>
  <si>
    <t>REM CARTE 00000000 DATE 031123</t>
  </si>
  <si>
    <t>COMDEP COM ET/OU INT/CPTE</t>
  </si>
  <si>
    <t>CHQ RECU C 02082251 CHEQ RECU C</t>
  </si>
  <si>
    <t>CHQ RECU C 00909239 CHEQ RECU C</t>
  </si>
  <si>
    <t>REM CARTE 00000000 DATE 061123</t>
  </si>
  <si>
    <t>REM CARTE 00000000 DATE 041123</t>
  </si>
  <si>
    <t>REM CARTE 00000000 DATE 071123</t>
  </si>
  <si>
    <t>FACT CARTE 00000000 NUMERO DE C</t>
  </si>
  <si>
    <t>CHQ RECU C 00909249 CHEQ RECU C</t>
  </si>
  <si>
    <t>CHQ RECU C 00909250 CHEQ RECU C</t>
  </si>
  <si>
    <t>CHQ RECU C 02082260 CHEQ RECU C</t>
  </si>
  <si>
    <t>CHQ RECU C 02082258 CHEQ RECU C</t>
  </si>
  <si>
    <t>RETRAIT CH 02082263 WALID MWAKH</t>
  </si>
  <si>
    <t>CHQ RECU C 02082254 CHEQ RECU C</t>
  </si>
  <si>
    <t>VIRT EMIS PCL65257 AGENCEMENT</t>
  </si>
  <si>
    <t>REM CARTE 00000000 DATE 081123</t>
  </si>
  <si>
    <t>RETRAIT CH 02082262 ZIED BEN YA</t>
  </si>
  <si>
    <t>VIRT EMIS PCL65624 REGLEMENT FA</t>
  </si>
  <si>
    <t>VIRT EMIS PCL65626 REGLEMENT FA</t>
  </si>
  <si>
    <t>VIRT EMIS PCL65897 REGLEMENT</t>
  </si>
  <si>
    <t>VIRT EMIS PCL66308 REGLEMENT FA</t>
  </si>
  <si>
    <t>CHQ RECU C 02082265 CHEQ RECU C</t>
  </si>
  <si>
    <t>VERS ESPEC AHMED MKAOUER</t>
  </si>
  <si>
    <t>REM CARTE 00000000 DATE 101123</t>
  </si>
  <si>
    <t>CHQ RECU C 02082264 CHEQ RECU C</t>
  </si>
  <si>
    <t>REM CARTE 00000000 DATE 131123</t>
  </si>
  <si>
    <t>REM CARTE 00000000 DATE 111123</t>
  </si>
  <si>
    <t>CHQ RECU C 02082268 CHEQ RECU C</t>
  </si>
  <si>
    <t>CHQ RECU C 02082269 CHEQ RECU C</t>
  </si>
  <si>
    <t>REM CARTE 00000000 DATE 091123</t>
  </si>
  <si>
    <t>VIRT EMIS PIL77526 ACPT SALAIRE</t>
  </si>
  <si>
    <t>VIRT EMIS PIL77527 ACPT SALAIRE</t>
  </si>
  <si>
    <t>VIRT EMIS PIL77528 ACPT SALAIRE</t>
  </si>
  <si>
    <t>VIRT EMIS PCL67080 REGL FACT</t>
  </si>
  <si>
    <t>CRAAGNCAI 02082273 DECOUCL CHEQ</t>
  </si>
  <si>
    <t>CHQ RECU C 02082271 CHEQ RECU C</t>
  </si>
  <si>
    <t>CHQ RECU C 02082261 CHEQ RECU C</t>
  </si>
  <si>
    <t>CHQ RECU C 02082274 CHEQ RECU C</t>
  </si>
  <si>
    <t>CHQ RECU C 02082259 CHEQ RECU C</t>
  </si>
  <si>
    <t>RETRAIT CH 02082275 OUSSEMA GOU</t>
  </si>
  <si>
    <t>VERS ESPEC EMNA GADOUR</t>
  </si>
  <si>
    <t>REM CARTE 00000000 DATE 151123</t>
  </si>
  <si>
    <t>REM CARTE 00000000 DATE 161123</t>
  </si>
  <si>
    <t>CHQ RECU C 02082279 CHEQ RECU C</t>
  </si>
  <si>
    <t>CHQ RECU C 02082281 CHEQ RECU C</t>
  </si>
  <si>
    <t>CHQ RECU C 02082280 CHEQ RECU C</t>
  </si>
  <si>
    <t>CHQ RECU C 02082282 CHEQ RECU C</t>
  </si>
  <si>
    <t>REM CARTE 00000000 DATE 181123</t>
  </si>
  <si>
    <t>CRAAGNCAI 02082284 DECOUCL CHEQ</t>
  </si>
  <si>
    <t>CHQ RECU C 02082285 CHEQ RECU C</t>
  </si>
  <si>
    <t>CHQ RECU C 02082283 CHEQ RECU C</t>
  </si>
  <si>
    <t>VIRT EMIS PCL67957 AVANCE FACT</t>
  </si>
  <si>
    <t>CHQ RECU C 02082286 CHEQ RECU C</t>
  </si>
  <si>
    <t>MAZRAA</t>
  </si>
  <si>
    <t>VIREMENT EMIS REGLEMENT FACTURE PCL 68145</t>
  </si>
  <si>
    <t>Archipelle</t>
  </si>
  <si>
    <t>ACHAT VIANDE POULET ZIED BE YAHYA</t>
  </si>
  <si>
    <t>ULYSSE TUNISIE</t>
  </si>
  <si>
    <t>AGRO FOOD INTERNATIONNAL</t>
  </si>
  <si>
    <t>909224</t>
  </si>
  <si>
    <t>STE AMIBOIS</t>
  </si>
  <si>
    <t>0909225</t>
  </si>
  <si>
    <t>0909235</t>
  </si>
  <si>
    <t>0909233</t>
  </si>
  <si>
    <t>0909234</t>
  </si>
  <si>
    <t>0909230</t>
  </si>
  <si>
    <t>0909244</t>
  </si>
  <si>
    <t>0909237</t>
  </si>
  <si>
    <t>0909236</t>
  </si>
  <si>
    <t>0909243</t>
  </si>
  <si>
    <t>0909246</t>
  </si>
  <si>
    <t>SOTES</t>
  </si>
  <si>
    <t>0909226</t>
  </si>
  <si>
    <t>0909228</t>
  </si>
  <si>
    <t>0909229</t>
  </si>
  <si>
    <t>0909231</t>
  </si>
  <si>
    <t>MOHAMED MAKNI</t>
  </si>
  <si>
    <t>FRIGOTECHNIQUE</t>
  </si>
  <si>
    <t>ARCHIPEL</t>
  </si>
  <si>
    <t>STE</t>
  </si>
  <si>
    <t>NABLI ELECTROSAT</t>
  </si>
  <si>
    <t>ZED</t>
  </si>
  <si>
    <t>HA</t>
  </si>
  <si>
    <t>REBAI RIADH ET CIE</t>
  </si>
  <si>
    <t>0909239</t>
  </si>
  <si>
    <t>0909249</t>
  </si>
  <si>
    <t>0909250</t>
  </si>
  <si>
    <t>0909245</t>
  </si>
  <si>
    <t>SLV : LAABIDI VIANDES</t>
  </si>
  <si>
    <t>SVH</t>
  </si>
  <si>
    <t>0909247</t>
  </si>
  <si>
    <t>KESSENTINI DESIGN</t>
  </si>
  <si>
    <t>02082285</t>
  </si>
  <si>
    <t>SOCIETE UNIVERS DE LA PATISSERIE</t>
  </si>
  <si>
    <t>STE CHARIOTELLE</t>
  </si>
  <si>
    <t>FACT 2301247</t>
  </si>
  <si>
    <t>SEIF</t>
  </si>
  <si>
    <t>AYMEN</t>
  </si>
  <si>
    <t>YOSRI</t>
  </si>
  <si>
    <t>Panilabo Azza ANNENE</t>
  </si>
  <si>
    <t>02082258</t>
  </si>
  <si>
    <t>02082265</t>
  </si>
  <si>
    <t>02082264</t>
  </si>
  <si>
    <t>SICERAM PLUS</t>
  </si>
  <si>
    <t>WALID MWAKHER</t>
  </si>
  <si>
    <t>02082259</t>
  </si>
  <si>
    <t>STE AMIR D'EQUIPEMENT</t>
  </si>
  <si>
    <t>KOUSTILIA</t>
  </si>
  <si>
    <t>STE EXTRA EMBALLAGE</t>
  </si>
  <si>
    <t>GIAS</t>
  </si>
  <si>
    <t>02082263</t>
  </si>
  <si>
    <t xml:space="preserve">YASSINE PACK - PLAN A </t>
  </si>
  <si>
    <t>FC001268</t>
  </si>
  <si>
    <t>02082260</t>
  </si>
  <si>
    <t>02082271</t>
  </si>
  <si>
    <t>STE RAIES EMBALLAGE ET DECORS</t>
  </si>
  <si>
    <t xml:space="preserve"> 02082281</t>
  </si>
  <si>
    <t>02082283</t>
  </si>
  <si>
    <t>PAPER CUP</t>
  </si>
  <si>
    <t>02082280</t>
  </si>
  <si>
    <t>STE INTERNATIONALE DE DISTRIBUTION (JAMOUSSI ET CIE)</t>
  </si>
  <si>
    <t xml:space="preserve"> 02082286</t>
  </si>
  <si>
    <t>ETABLISSEMENT BOUASSIDA HAMDI</t>
  </si>
  <si>
    <t>02082268</t>
  </si>
  <si>
    <t>RIADH REBAI - LE PRINTEMPS</t>
  </si>
  <si>
    <t>02082269 ( 3 factures)</t>
  </si>
  <si>
    <t>0909221</t>
  </si>
  <si>
    <t>02082254</t>
  </si>
  <si>
    <t>SOCIETE LABIDI VIANDE SLV</t>
  </si>
  <si>
    <t>VERS ESPEC</t>
  </si>
  <si>
    <t>REMISE FACT CARTE</t>
  </si>
  <si>
    <t>SOTEQ</t>
  </si>
  <si>
    <t>Fournisseur Travaux</t>
  </si>
  <si>
    <t>Fournisseur Equipements</t>
  </si>
  <si>
    <t>Fournisseur Matière Premiere</t>
  </si>
  <si>
    <t>Loyer</t>
  </si>
  <si>
    <t>Fond</t>
  </si>
  <si>
    <t>EQP</t>
  </si>
  <si>
    <t>Travaux</t>
  </si>
  <si>
    <t>inconnu</t>
  </si>
  <si>
    <t>MP</t>
  </si>
  <si>
    <t>Impot / receveur des Finances</t>
  </si>
  <si>
    <t>Fournisseur Consomable (netoyage, textile…)</t>
  </si>
  <si>
    <t>CONSO</t>
  </si>
  <si>
    <t>POULET ZIED BEN YAHIA</t>
  </si>
  <si>
    <t>TRUFFE</t>
  </si>
  <si>
    <t>02082273</t>
  </si>
  <si>
    <t>02082274</t>
  </si>
  <si>
    <t>02082275</t>
  </si>
  <si>
    <t>02082279</t>
  </si>
  <si>
    <t>02082282</t>
  </si>
  <si>
    <t>02082284</t>
  </si>
  <si>
    <t>02082261</t>
  </si>
  <si>
    <t>JUFRES</t>
  </si>
  <si>
    <t>G-LA RAMPE</t>
  </si>
  <si>
    <t>AQUA DISTRIBUTION</t>
  </si>
  <si>
    <t>CMS</t>
  </si>
  <si>
    <t>REMISE FACTURE CARTE</t>
  </si>
  <si>
    <t>27/112023</t>
  </si>
  <si>
    <r>
      <rPr>
        <sz val="10"/>
        <rFont val="Courier New"/>
        <family val="3"/>
      </rPr>
      <t>FRAIS PORT DE LE</t>
    </r>
  </si>
  <si>
    <r>
      <rPr>
        <sz val="10"/>
        <rFont val="Courier New"/>
        <family val="3"/>
      </rPr>
      <t>COMM / VIR REC</t>
    </r>
  </si>
  <si>
    <r>
      <rPr>
        <sz val="10"/>
        <rFont val="Courier New"/>
        <family val="3"/>
      </rPr>
      <t>COMMISSION DEPASSEME</t>
    </r>
  </si>
  <si>
    <r>
      <rPr>
        <sz val="10"/>
        <rFont val="Courier New"/>
        <family val="3"/>
      </rPr>
      <t>REMISE FACTURE CARTE</t>
    </r>
  </si>
  <si>
    <r>
      <rPr>
        <sz val="10"/>
        <rFont val="Courier New"/>
        <family val="3"/>
      </rPr>
      <t>VIREMENT EMIS</t>
    </r>
  </si>
  <si>
    <r>
      <rPr>
        <sz val="10"/>
        <rFont val="Courier New"/>
        <family val="3"/>
      </rPr>
      <t>VERSEMENT ESPECES</t>
    </r>
  </si>
  <si>
    <t>CHEQ RECU COMPENSAT 02082288</t>
  </si>
  <si>
    <t xml:space="preserve"> CHEQ RECU COMPENSAT 2082267</t>
  </si>
  <si>
    <t>CHEQ RECU COMPENSAT 00909232</t>
  </si>
  <si>
    <t>02082288</t>
  </si>
  <si>
    <t>002082267</t>
  </si>
  <si>
    <t>00909232</t>
  </si>
  <si>
    <t>CHEQ RECU COMPENSAT 02082292</t>
  </si>
  <si>
    <t>02082292</t>
  </si>
  <si>
    <t>CHEQ RECU COMPENSAT 02082291</t>
  </si>
  <si>
    <t>02082291</t>
  </si>
  <si>
    <t>CHEQ RECU COMPENSAT 02082290</t>
  </si>
  <si>
    <t>CHEQ RECU COMPENSAT 02082293</t>
  </si>
  <si>
    <t>02082293</t>
  </si>
  <si>
    <t>02082290</t>
  </si>
  <si>
    <t>DISPRO (BONNE)</t>
  </si>
  <si>
    <t xml:space="preserve"> VIREMENT RECU VIR.Mr ELLOUZE MOHAMED</t>
  </si>
  <si>
    <t>T.V.A SUR COMMISSION</t>
  </si>
  <si>
    <t>COMMISSIONS/PRELEVEM</t>
  </si>
  <si>
    <t>PRELEVEMENT</t>
  </si>
  <si>
    <t>LOYER TPE NOVEMBRE</t>
  </si>
  <si>
    <t>CHQ RECU AUT AG/N.C 00909216</t>
  </si>
  <si>
    <t>CHEQ RECU COMPENSAT 02082277</t>
  </si>
  <si>
    <t>CHEQ RECU COMPENSAT 02082297</t>
  </si>
  <si>
    <t>02082297</t>
  </si>
  <si>
    <t>00909216</t>
  </si>
  <si>
    <t>MSEKNI MOUNIR</t>
  </si>
  <si>
    <t>02082277</t>
  </si>
  <si>
    <t>VIREMENT RECU VIR.Mr ELLOUZE MOHAMED</t>
  </si>
  <si>
    <t>CHEQ RECU COMPENSAT 02082289</t>
  </si>
  <si>
    <t>CHEQ RECU COMPENSAT 02082253</t>
  </si>
  <si>
    <t>CHEQ RECU COMPENSAT 00909240</t>
  </si>
  <si>
    <t>CHQ RECU AUT AG/N.C 02082287</t>
  </si>
  <si>
    <t>UHD</t>
  </si>
  <si>
    <t>DARTY</t>
  </si>
  <si>
    <t>CHEQ RECU COMPENSAT 02082298</t>
  </si>
  <si>
    <t>CHEQ RECU COMPENSAT 02082255</t>
  </si>
  <si>
    <t>CHEQ RECU COMPENSAT 02262276</t>
  </si>
  <si>
    <t>CHEQ RECU COMPENSAT 02082278</t>
  </si>
  <si>
    <t>CHQ RECU AUT AG/N.C 02082295</t>
  </si>
  <si>
    <t>CHEQ RECU COMPENSAT 02082300</t>
  </si>
  <si>
    <t>panilabo</t>
  </si>
  <si>
    <t>02082253</t>
  </si>
  <si>
    <t>00909240</t>
  </si>
  <si>
    <t>02082287</t>
  </si>
  <si>
    <t>02082298</t>
  </si>
  <si>
    <t>02082255</t>
  </si>
  <si>
    <t>02082300</t>
  </si>
  <si>
    <t>02082295</t>
  </si>
  <si>
    <t>02082278</t>
  </si>
  <si>
    <t>CHEQ RECU COMPENSAT 00909227</t>
  </si>
  <si>
    <t>CHEQ RECU COMPENSAT 02082294</t>
  </si>
  <si>
    <t>CHEQ RECU COMPENSAT 02262277</t>
  </si>
  <si>
    <t>CHEQ RECU COMPENSAT 02262281</t>
  </si>
  <si>
    <t xml:space="preserve">CHEQ RECU COMPENSAT 02262280 </t>
  </si>
  <si>
    <t>CHEQ RECU COMPENSAT 02262279</t>
  </si>
  <si>
    <t>RETRAIT CHEQUES 02262291</t>
  </si>
  <si>
    <t>REMISE CHEQUE 01196215</t>
  </si>
  <si>
    <t>LOYER TPE DECEMBRE</t>
  </si>
  <si>
    <t>REM CHQ SUR CAISSE 01196215</t>
  </si>
  <si>
    <t>CHQ RECU AUT AG/N.C 02262284</t>
  </si>
  <si>
    <t>EMNA</t>
  </si>
  <si>
    <t>00909227</t>
  </si>
  <si>
    <t>02082294</t>
  </si>
  <si>
    <t>02262277</t>
  </si>
  <si>
    <t>CHQ RECU AUT AG/N.C 02262283</t>
  </si>
  <si>
    <t>02262283</t>
  </si>
  <si>
    <t>ARCHITECTE</t>
  </si>
  <si>
    <t>Architecte</t>
  </si>
  <si>
    <t>caisse</t>
  </si>
  <si>
    <t>chariotelle</t>
  </si>
  <si>
    <t>RIADH LOUKIL</t>
  </si>
  <si>
    <t>SOUMAYA ALOUI</t>
  </si>
  <si>
    <t>YASSINE PACK - PLAN A</t>
  </si>
  <si>
    <t>H AGENCY</t>
  </si>
  <si>
    <t>ELLOUMI LEGUME</t>
  </si>
  <si>
    <t>LEPLAISIR VIANDE - Mounir Msekni</t>
  </si>
  <si>
    <t>SMBA - AGENCEUR GOUIAA</t>
  </si>
  <si>
    <t>02262276</t>
  </si>
  <si>
    <t>02262281</t>
  </si>
  <si>
    <t>veritas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</si>
</sst>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-* #,##0.000\ _€_-;\-* #,##0.000\ _€_-;_-* &quot;-&quot;??\ _€_-;_-@_-"/>
    <numFmt numFmtId="165" formatCode="_-* #,##0.000\ _€_-;\-* #,##0.000\ _€_-;_-* &quot;-&quot;???\ _€_-;_-@_-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Courier New"/>
      <family val="3"/>
    </font>
  </fonts>
  <fills count="4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9594"/>
        <bgColor rgb="FFD99594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43">
    <xf numFmtId="0" fontId="0" fillId="0" borderId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6" applyNumberFormat="0" applyAlignment="0" applyProtection="0"/>
    <xf numFmtId="0" fontId="16" fillId="17" borderId="7" applyNumberFormat="0" applyAlignment="0" applyProtection="0"/>
    <xf numFmtId="0" fontId="17" fillId="17" borderId="6" applyNumberFormat="0" applyAlignment="0" applyProtection="0"/>
    <xf numFmtId="0" fontId="18" fillId="0" borderId="8" applyNumberFormat="0" applyFill="0" applyAlignment="0" applyProtection="0"/>
    <xf numFmtId="0" fontId="19" fillId="18" borderId="9" applyNumberFormat="0" applyAlignment="0" applyProtection="0"/>
    <xf numFmtId="0" fontId="3" fillId="0" borderId="0" applyNumberFormat="0" applyFill="0" applyBorder="0" applyAlignment="0" applyProtection="0"/>
    <xf numFmtId="0" fontId="7" fillId="19" borderId="10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11" applyNumberFormat="0" applyFill="0" applyAlignment="0" applyProtection="0"/>
    <xf numFmtId="0" fontId="21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1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1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1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1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21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43" fontId="7" fillId="0" borderId="0" applyFont="0" applyFill="0" applyBorder="0" applyAlignment="0" applyProtection="0"/>
  </cellStyleXfs>
  <cellXfs count="14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4" fontId="0" fillId="0" borderId="0" xfId="0" applyNumberFormat="1"/>
    <xf numFmtId="4" fontId="2" fillId="0" borderId="0" xfId="0" applyNumberFormat="1" applyFont="1" applyFill="1"/>
    <xf numFmtId="4" fontId="0" fillId="0" borderId="0" xfId="0" applyNumberFormat="1" applyFill="1"/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/>
    <xf numFmtId="0" fontId="1" fillId="5" borderId="1" xfId="0" applyFont="1" applyFill="1" applyBorder="1"/>
    <xf numFmtId="0" fontId="1" fillId="3" borderId="1" xfId="0" applyFont="1" applyFill="1" applyBorder="1"/>
    <xf numFmtId="0" fontId="1" fillId="9" borderId="1" xfId="0" applyFont="1" applyFill="1" applyBorder="1" applyAlignment="1">
      <alignment horizontal="left" vertical="center"/>
    </xf>
    <xf numFmtId="0" fontId="1" fillId="8" borderId="1" xfId="0" applyFont="1" applyFill="1" applyBorder="1"/>
    <xf numFmtId="0" fontId="1" fillId="4" borderId="1" xfId="0" applyFont="1" applyFill="1" applyBorder="1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0" fontId="1" fillId="2" borderId="0" xfId="0" applyFont="1" applyFill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11" borderId="2" xfId="0" applyFill="1" applyBorder="1" applyAlignment="1">
      <alignment vertical="center"/>
    </xf>
    <xf numFmtId="0" fontId="0" fillId="11" borderId="2" xfId="0" applyFill="1" applyBorder="1"/>
    <xf numFmtId="0" fontId="0" fillId="11" borderId="2" xfId="0" applyFill="1" applyBorder="1" applyAlignment="1">
      <alignment horizontal="left" vertical="center"/>
    </xf>
    <xf numFmtId="0" fontId="0" fillId="11" borderId="0" xfId="0" applyFill="1" applyBorder="1" applyAlignment="1">
      <alignment vertical="center"/>
    </xf>
    <xf numFmtId="0" fontId="0" fillId="0" borderId="0" xfId="0" applyBorder="1"/>
    <xf numFmtId="0" fontId="4" fillId="12" borderId="1" xfId="0" applyFont="1" applyFill="1" applyBorder="1" applyAlignment="1">
      <alignment horizontal="center"/>
    </xf>
    <xf numFmtId="4" fontId="1" fillId="0" borderId="1" xfId="0" applyNumberFormat="1" applyFont="1" applyBorder="1"/>
    <xf numFmtId="0" fontId="1" fillId="10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left"/>
    </xf>
    <xf numFmtId="4" fontId="2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horizontal="right"/>
    </xf>
    <xf numFmtId="0" fontId="0" fillId="0" borderId="0" xfId="0" applyFill="1" applyAlignment="1">
      <alignment vertical="center"/>
    </xf>
    <xf numFmtId="14" fontId="0" fillId="0" borderId="0" xfId="0" applyNumberFormat="1" applyFill="1"/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Fill="1" applyBorder="1"/>
    <xf numFmtId="0" fontId="0" fillId="11" borderId="12" xfId="0" applyFill="1" applyBorder="1" applyAlignment="1">
      <alignment horizontal="center"/>
    </xf>
    <xf numFmtId="0" fontId="0" fillId="11" borderId="12" xfId="0" applyFill="1" applyBorder="1"/>
    <xf numFmtId="14" fontId="0" fillId="11" borderId="12" xfId="0" applyNumberFormat="1" applyFill="1" applyBorder="1" applyAlignment="1">
      <alignment horizontal="center"/>
    </xf>
    <xf numFmtId="0" fontId="2" fillId="11" borderId="12" xfId="0" applyFont="1" applyFill="1" applyBorder="1" applyAlignment="1">
      <alignment vertical="center" wrapText="1"/>
    </xf>
    <xf numFmtId="0" fontId="0" fillId="0" borderId="12" xfId="0" applyBorder="1"/>
    <xf numFmtId="0" fontId="0" fillId="11" borderId="12" xfId="0" applyFill="1" applyBorder="1" applyAlignment="1">
      <alignment vertical="center" wrapText="1"/>
    </xf>
    <xf numFmtId="14" fontId="0" fillId="11" borderId="12" xfId="0" applyNumberFormat="1" applyFill="1" applyBorder="1" applyAlignment="1">
      <alignment horizontal="center" vertical="center"/>
    </xf>
    <xf numFmtId="0" fontId="0" fillId="11" borderId="12" xfId="0" applyFill="1" applyBorder="1" applyAlignment="1">
      <alignment horizontal="right" vertical="center"/>
    </xf>
    <xf numFmtId="4" fontId="0" fillId="11" borderId="12" xfId="0" applyNumberFormat="1" applyFill="1" applyBorder="1" applyAlignment="1">
      <alignment horizontal="right" vertical="center"/>
    </xf>
    <xf numFmtId="0" fontId="0" fillId="11" borderId="12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11" borderId="12" xfId="0" applyFill="1" applyBorder="1" applyAlignment="1">
      <alignment horizontal="left" vertical="center"/>
    </xf>
    <xf numFmtId="0" fontId="2" fillId="11" borderId="12" xfId="0" applyFont="1" applyFill="1" applyBorder="1" applyAlignment="1">
      <alignment horizontal="left" vertical="center" wrapText="1"/>
    </xf>
    <xf numFmtId="0" fontId="0" fillId="11" borderId="12" xfId="0" applyFill="1" applyBorder="1" applyAlignment="1">
      <alignment wrapText="1"/>
    </xf>
    <xf numFmtId="4" fontId="0" fillId="11" borderId="12" xfId="0" applyNumberFormat="1" applyFill="1" applyBorder="1" applyAlignment="1">
      <alignment vertical="center"/>
    </xf>
    <xf numFmtId="4" fontId="0" fillId="11" borderId="12" xfId="0" applyNumberFormat="1" applyFill="1" applyBorder="1"/>
    <xf numFmtId="0" fontId="0" fillId="11" borderId="12" xfId="0" applyFill="1" applyBorder="1" applyAlignment="1">
      <alignment horizontal="left" vertical="center" wrapText="1"/>
    </xf>
    <xf numFmtId="4" fontId="0" fillId="0" borderId="12" xfId="0" applyNumberForma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2" xfId="0" applyBorder="1" applyAlignment="1">
      <alignment horizontal="left" vertical="center"/>
    </xf>
    <xf numFmtId="0" fontId="0" fillId="11" borderId="12" xfId="0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4" fontId="0" fillId="0" borderId="0" xfId="0" applyNumberFormat="1" applyFill="1" applyAlignment="1">
      <alignment vertical="center"/>
    </xf>
    <xf numFmtId="4" fontId="0" fillId="0" borderId="0" xfId="0" applyNumberFormat="1" applyFill="1" applyAlignment="1">
      <alignment vertical="center"/>
    </xf>
    <xf numFmtId="0" fontId="0" fillId="0" borderId="0" xfId="0" applyFill="1" applyBorder="1"/>
    <xf numFmtId="0" fontId="0" fillId="0" borderId="0" xfId="0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0" fillId="0" borderId="0" xfId="0" applyFill="1" applyAlignment="1">
      <alignment wrapText="1"/>
    </xf>
    <xf numFmtId="0" fontId="6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left"/>
    </xf>
    <xf numFmtId="0" fontId="1" fillId="0" borderId="2" xfId="0" applyFont="1" applyFill="1" applyBorder="1" applyAlignment="1">
      <alignment vertical="center" wrapText="1"/>
    </xf>
    <xf numFmtId="0" fontId="0" fillId="0" borderId="0" xfId="0" applyFill="1" applyAlignment="1">
      <alignment horizontal="left"/>
    </xf>
    <xf numFmtId="4" fontId="0" fillId="0" borderId="0" xfId="0" applyNumberFormat="1" applyFill="1" applyAlignment="1">
      <alignment horizontal="right"/>
    </xf>
    <xf numFmtId="0" fontId="0" fillId="0" borderId="0" xfId="0" applyFill="1" applyAlignment="1"/>
    <xf numFmtId="0" fontId="2" fillId="0" borderId="0" xfId="0" applyFont="1" applyFill="1"/>
    <xf numFmtId="14" fontId="2" fillId="0" borderId="0" xfId="0" applyNumberFormat="1" applyFont="1" applyFill="1"/>
    <xf numFmtId="0" fontId="2" fillId="0" borderId="0" xfId="0" applyFont="1" applyFill="1" applyAlignment="1">
      <alignment vertical="center"/>
    </xf>
    <xf numFmtId="0" fontId="0" fillId="0" borderId="13" xfId="0" applyBorder="1"/>
    <xf numFmtId="0" fontId="0" fillId="0" borderId="14" xfId="0" applyBorder="1"/>
    <xf numFmtId="0" fontId="1" fillId="2" borderId="12" xfId="0" applyFont="1" applyFill="1" applyBorder="1" applyAlignment="1">
      <alignment horizontal="center" vertical="center"/>
    </xf>
    <xf numFmtId="4" fontId="1" fillId="2" borderId="12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23" fillId="44" borderId="18" xfId="0" applyFont="1" applyFill="1" applyBorder="1"/>
    <xf numFmtId="14" fontId="1" fillId="2" borderId="12" xfId="0" applyNumberFormat="1" applyFont="1" applyFill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4" fontId="2" fillId="11" borderId="12" xfId="0" applyNumberFormat="1" applyFont="1" applyFill="1" applyBorder="1" applyAlignment="1">
      <alignment horizontal="center"/>
    </xf>
    <xf numFmtId="14" fontId="1" fillId="8" borderId="1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164" fontId="1" fillId="8" borderId="1" xfId="42" applyNumberFormat="1" applyFont="1" applyFill="1" applyBorder="1"/>
    <xf numFmtId="164" fontId="1" fillId="3" borderId="1" xfId="42" applyNumberFormat="1" applyFont="1" applyFill="1" applyBorder="1"/>
    <xf numFmtId="164" fontId="1" fillId="4" borderId="1" xfId="42" applyNumberFormat="1" applyFont="1" applyFill="1" applyBorder="1"/>
    <xf numFmtId="164" fontId="0" fillId="9" borderId="1" xfId="42" applyNumberFormat="1" applyFont="1" applyFill="1" applyBorder="1" applyAlignment="1">
      <alignment horizontal="center" vertical="center"/>
    </xf>
    <xf numFmtId="164" fontId="0" fillId="0" borderId="0" xfId="42" applyNumberFormat="1" applyFont="1"/>
    <xf numFmtId="164" fontId="0" fillId="8" borderId="1" xfId="42" applyNumberFormat="1" applyFont="1" applyFill="1" applyBorder="1"/>
    <xf numFmtId="164" fontId="0" fillId="4" borderId="1" xfId="42" applyNumberFormat="1" applyFont="1" applyFill="1" applyBorder="1"/>
    <xf numFmtId="164" fontId="0" fillId="3" borderId="1" xfId="42" applyNumberFormat="1" applyFont="1" applyFill="1" applyBorder="1"/>
    <xf numFmtId="164" fontId="0" fillId="6" borderId="1" xfId="42" applyNumberFormat="1" applyFont="1" applyFill="1" applyBorder="1"/>
    <xf numFmtId="164" fontId="0" fillId="5" borderId="1" xfId="42" applyNumberFormat="1" applyFont="1" applyFill="1" applyBorder="1"/>
    <xf numFmtId="164" fontId="0" fillId="10" borderId="1" xfId="42" applyNumberFormat="1" applyFont="1" applyFill="1" applyBorder="1" applyAlignment="1">
      <alignment horizontal="right" vertical="center"/>
    </xf>
    <xf numFmtId="164" fontId="0" fillId="10" borderId="1" xfId="42" applyNumberFormat="1" applyFont="1" applyFill="1" applyBorder="1" applyAlignment="1">
      <alignment vertical="center"/>
    </xf>
    <xf numFmtId="164" fontId="0" fillId="10" borderId="1" xfId="42" applyNumberFormat="1" applyFont="1" applyFill="1" applyBorder="1" applyAlignment="1">
      <alignment vertical="center" wrapText="1"/>
    </xf>
    <xf numFmtId="164" fontId="0" fillId="0" borderId="0" xfId="42" applyNumberFormat="1" applyFont="1" applyAlignment="1">
      <alignment vertical="center"/>
    </xf>
    <xf numFmtId="164" fontId="0" fillId="10" borderId="1" xfId="42" applyNumberFormat="1" applyFont="1" applyFill="1" applyBorder="1" applyAlignment="1">
      <alignment horizontal="right" vertical="center" wrapText="1"/>
    </xf>
    <xf numFmtId="0" fontId="1" fillId="8" borderId="1" xfId="0" quotePrefix="1" applyFont="1" applyFill="1" applyBorder="1"/>
    <xf numFmtId="0" fontId="1" fillId="4" borderId="1" xfId="0" quotePrefix="1" applyFont="1" applyFill="1" applyBorder="1"/>
    <xf numFmtId="0" fontId="24" fillId="0" borderId="19" xfId="0" applyFont="1" applyBorder="1" applyAlignment="1">
      <alignment vertical="center"/>
    </xf>
    <xf numFmtId="0" fontId="25" fillId="45" borderId="1" xfId="0" applyFont="1" applyFill="1" applyBorder="1"/>
    <xf numFmtId="14" fontId="1" fillId="6" borderId="1" xfId="0" applyNumberFormat="1" applyFont="1" applyFill="1" applyBorder="1" applyAlignment="1">
      <alignment horizontal="center" vertical="center"/>
    </xf>
    <xf numFmtId="164" fontId="1" fillId="4" borderId="1" xfId="42" quotePrefix="1" applyNumberFormat="1" applyFont="1" applyFill="1" applyBorder="1"/>
    <xf numFmtId="14" fontId="1" fillId="4" borderId="0" xfId="0" applyNumberFormat="1" applyFont="1" applyFill="1" applyBorder="1" applyAlignment="1">
      <alignment horizontal="center" vertical="center"/>
    </xf>
    <xf numFmtId="14" fontId="0" fillId="0" borderId="1" xfId="0" applyNumberFormat="1" applyBorder="1"/>
    <xf numFmtId="0" fontId="1" fillId="4" borderId="0" xfId="0" applyFont="1" applyFill="1" applyBorder="1"/>
    <xf numFmtId="0" fontId="0" fillId="0" borderId="1" xfId="0" applyBorder="1"/>
    <xf numFmtId="164" fontId="1" fillId="4" borderId="0" xfId="42" applyNumberFormat="1" applyFont="1" applyFill="1" applyBorder="1"/>
    <xf numFmtId="0" fontId="0" fillId="0" borderId="1" xfId="0" applyFill="1" applyBorder="1"/>
    <xf numFmtId="0" fontId="0" fillId="0" borderId="1" xfId="0" applyFill="1" applyBorder="1" applyAlignment="1">
      <alignment vertical="center"/>
    </xf>
    <xf numFmtId="0" fontId="1" fillId="4" borderId="2" xfId="0" applyFont="1" applyFill="1" applyBorder="1"/>
    <xf numFmtId="0" fontId="0" fillId="0" borderId="1" xfId="0" applyFill="1" applyBorder="1" applyAlignment="1">
      <alignment horizontal="left" vertical="center"/>
    </xf>
    <xf numFmtId="3" fontId="1" fillId="4" borderId="1" xfId="0" quotePrefix="1" applyNumberFormat="1" applyFont="1" applyFill="1" applyBorder="1"/>
    <xf numFmtId="165" fontId="0" fillId="0" borderId="0" xfId="0" applyNumberFormat="1"/>
    <xf numFmtId="165" fontId="0" fillId="46" borderId="0" xfId="0" applyNumberFormat="1" applyFill="1"/>
    <xf numFmtId="165" fontId="0" fillId="47" borderId="0" xfId="0" applyNumberFormat="1" applyFill="1"/>
    <xf numFmtId="0" fontId="22" fillId="0" borderId="15" xfId="0" applyFont="1" applyBorder="1" applyAlignment="1">
      <alignment horizontal="center" vertical="center" textRotation="90" wrapText="1"/>
    </xf>
    <xf numFmtId="0" fontId="22" fillId="0" borderId="16" xfId="0" applyFont="1" applyBorder="1" applyAlignment="1">
      <alignment horizontal="center" vertical="center" textRotation="90" wrapText="1"/>
    </xf>
    <xf numFmtId="0" fontId="22" fillId="0" borderId="17" xfId="0" applyFont="1" applyBorder="1" applyAlignment="1">
      <alignment horizontal="center" vertical="center" textRotation="90" wrapText="1"/>
    </xf>
    <xf numFmtId="0" fontId="22" fillId="0" borderId="15" xfId="0" applyFont="1" applyBorder="1" applyAlignment="1">
      <alignment horizontal="center" vertical="center" textRotation="90"/>
    </xf>
    <xf numFmtId="0" fontId="22" fillId="0" borderId="16" xfId="0" applyFont="1" applyBorder="1" applyAlignment="1">
      <alignment horizontal="center" vertical="center" textRotation="90"/>
    </xf>
    <xf numFmtId="0" fontId="22" fillId="0" borderId="17" xfId="0" applyFont="1" applyBorder="1" applyAlignment="1">
      <alignment horizontal="center" vertical="center" textRotation="90"/>
    </xf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Milliers" xfId="42" builtinId="3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zoomScale="25" zoomScaleNormal="25" workbookViewId="0">
      <pane ySplit="1" topLeftCell="A2" activePane="bottomLeft" state="frozen"/>
      <selection pane="bottomLeft" activeCell="D165" sqref="D165"/>
    </sheetView>
  </sheetViews>
  <sheetFormatPr baseColWidth="10" defaultColWidth="9.21875" defaultRowHeight="21.75" customHeight="1" x14ac:dyDescent="0.3"/>
  <cols>
    <col min="1" max="1" width="11.77734375" style="95" customWidth="1"/>
    <col min="2" max="2" width="63" style="56" bestFit="1" customWidth="1"/>
    <col min="3" max="3" width="14.77734375" style="95" customWidth="1"/>
    <col min="4" max="4" width="11.21875" style="63" customWidth="1"/>
    <col min="5" max="5" width="17.77734375" style="64" customWidth="1"/>
    <col min="6" max="6" width="78.21875" style="65" customWidth="1"/>
    <col min="7" max="7" width="21.21875" style="65" customWidth="1"/>
    <col min="8" max="8" width="38.21875" style="50" bestFit="1" customWidth="1"/>
    <col min="9" max="9" width="9.21875" style="50" bestFit="1" customWidth="1"/>
    <col min="10" max="16384" width="9.21875" style="50"/>
  </cols>
  <sheetData>
    <row r="1" spans="1:8" ht="21.75" customHeight="1" x14ac:dyDescent="0.3">
      <c r="A1" s="94" t="s">
        <v>0</v>
      </c>
      <c r="B1" s="89" t="s">
        <v>1</v>
      </c>
      <c r="C1" s="94" t="s">
        <v>2</v>
      </c>
      <c r="D1" s="90" t="s">
        <v>3</v>
      </c>
      <c r="E1" s="89" t="s">
        <v>4</v>
      </c>
      <c r="F1" s="91" t="s">
        <v>5</v>
      </c>
      <c r="G1" s="91" t="s">
        <v>6</v>
      </c>
      <c r="H1" s="91" t="s">
        <v>7</v>
      </c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="70" zoomScaleNormal="70" workbookViewId="0">
      <pane ySplit="1" topLeftCell="A2" activePane="bottomLeft" state="frozen"/>
      <selection pane="bottomLeft" activeCell="B32" sqref="B32"/>
    </sheetView>
  </sheetViews>
  <sheetFormatPr baseColWidth="10" defaultColWidth="11.21875" defaultRowHeight="14.4" x14ac:dyDescent="0.3"/>
  <cols>
    <col min="1" max="1" width="17.21875" style="66" customWidth="1"/>
    <col min="2" max="2" width="45.77734375" style="47" customWidth="1"/>
    <col min="3" max="3" width="15.21875" style="46" customWidth="1"/>
    <col min="4" max="4" width="14.21875" style="47" customWidth="1"/>
    <col min="5" max="5" width="15.21875" style="53" customWidth="1"/>
    <col min="6" max="6" width="53" style="57" bestFit="1" customWidth="1"/>
    <col min="7" max="7" width="21.21875" style="47" customWidth="1"/>
    <col min="8" max="8" width="27.21875" style="47" customWidth="1"/>
    <col min="9" max="9" width="38" style="47" bestFit="1" customWidth="1"/>
    <col min="10" max="16384" width="11.21875" style="47"/>
  </cols>
  <sheetData>
    <row r="1" spans="1:8" customFormat="1" x14ac:dyDescent="0.3">
      <c r="A1" s="31" t="s">
        <v>0</v>
      </c>
      <c r="B1" s="31" t="s">
        <v>1</v>
      </c>
      <c r="C1" s="31" t="s">
        <v>2</v>
      </c>
      <c r="D1" s="32" t="s">
        <v>3</v>
      </c>
      <c r="E1" s="31" t="s">
        <v>4</v>
      </c>
      <c r="F1" s="30" t="s">
        <v>5</v>
      </c>
      <c r="G1" s="30" t="s">
        <v>6</v>
      </c>
      <c r="H1" s="30" t="s">
        <v>7</v>
      </c>
    </row>
    <row r="2" spans="1:8" x14ac:dyDescent="0.3">
      <c r="C2" s="48"/>
      <c r="E2" s="47"/>
    </row>
    <row r="3" spans="1:8" x14ac:dyDescent="0.3">
      <c r="C3" s="48"/>
      <c r="D3" s="61"/>
      <c r="E3" s="47"/>
    </row>
    <row r="4" spans="1:8" x14ac:dyDescent="0.3">
      <c r="C4" s="48"/>
      <c r="D4" s="61"/>
      <c r="E4" s="47"/>
    </row>
    <row r="5" spans="1:8" s="55" customFormat="1" x14ac:dyDescent="0.3">
      <c r="A5" s="52"/>
      <c r="B5" s="51"/>
      <c r="C5" s="52"/>
      <c r="E5" s="53"/>
      <c r="F5" s="49"/>
      <c r="G5" s="49"/>
    </row>
    <row r="6" spans="1:8" x14ac:dyDescent="0.3">
      <c r="A6" s="52"/>
      <c r="C6" s="48"/>
      <c r="F6" s="49"/>
      <c r="G6" s="49"/>
    </row>
    <row r="7" spans="1:8" x14ac:dyDescent="0.3">
      <c r="C7" s="48"/>
      <c r="E7" s="47"/>
      <c r="F7" s="49"/>
      <c r="G7" s="49"/>
    </row>
    <row r="8" spans="1:8" x14ac:dyDescent="0.3">
      <c r="C8" s="48"/>
      <c r="E8" s="47"/>
      <c r="F8" s="49"/>
      <c r="G8" s="49"/>
    </row>
    <row r="9" spans="1:8" x14ac:dyDescent="0.3">
      <c r="C9" s="48"/>
      <c r="E9" s="47"/>
      <c r="F9" s="49"/>
      <c r="G9" s="49"/>
    </row>
    <row r="10" spans="1:8" x14ac:dyDescent="0.3">
      <c r="C10" s="48"/>
      <c r="E10" s="47"/>
      <c r="F10" s="49"/>
      <c r="G10" s="49"/>
    </row>
    <row r="11" spans="1:8" x14ac:dyDescent="0.3">
      <c r="A11" s="52"/>
      <c r="C11" s="48"/>
      <c r="E11" s="47"/>
      <c r="F11" s="47"/>
    </row>
    <row r="12" spans="1:8" x14ac:dyDescent="0.3">
      <c r="A12" s="52"/>
      <c r="C12" s="96"/>
      <c r="D12" s="61"/>
      <c r="G12" s="58"/>
    </row>
    <row r="13" spans="1:8" s="55" customFormat="1" x14ac:dyDescent="0.3">
      <c r="A13" s="52"/>
      <c r="B13" s="51"/>
      <c r="C13" s="52"/>
      <c r="E13" s="54"/>
      <c r="F13" s="62"/>
      <c r="H13" s="51"/>
    </row>
    <row r="14" spans="1:8" s="55" customFormat="1" x14ac:dyDescent="0.3">
      <c r="A14" s="52"/>
      <c r="B14" s="51"/>
      <c r="C14" s="52"/>
      <c r="E14" s="54"/>
      <c r="F14" s="57"/>
    </row>
    <row r="15" spans="1:8" s="55" customFormat="1" x14ac:dyDescent="0.3">
      <c r="A15" s="52"/>
      <c r="B15" s="51"/>
      <c r="C15" s="52"/>
      <c r="E15" s="60"/>
      <c r="F15" s="57"/>
    </row>
    <row r="16" spans="1:8" s="55" customFormat="1" x14ac:dyDescent="0.3">
      <c r="A16" s="52"/>
      <c r="B16" s="51"/>
      <c r="C16" s="52"/>
      <c r="E16" s="54"/>
      <c r="F16" s="57"/>
    </row>
    <row r="17" spans="1:7" s="55" customFormat="1" x14ac:dyDescent="0.3">
      <c r="A17" s="52"/>
      <c r="B17" s="51"/>
      <c r="C17" s="52"/>
      <c r="E17" s="54"/>
      <c r="F17" s="57"/>
    </row>
    <row r="18" spans="1:7" s="55" customFormat="1" x14ac:dyDescent="0.3">
      <c r="A18" s="52"/>
      <c r="B18" s="51"/>
      <c r="C18" s="52"/>
      <c r="E18" s="54"/>
      <c r="F18" s="57"/>
    </row>
    <row r="19" spans="1:7" s="55" customFormat="1" x14ac:dyDescent="0.3">
      <c r="A19" s="52"/>
      <c r="B19" s="51"/>
      <c r="C19" s="52"/>
      <c r="E19" s="54"/>
      <c r="F19" s="57"/>
    </row>
    <row r="20" spans="1:7" x14ac:dyDescent="0.3">
      <c r="A20" s="52"/>
      <c r="B20" s="59"/>
      <c r="C20" s="48"/>
      <c r="F20" s="49"/>
      <c r="G20" s="49"/>
    </row>
    <row r="21" spans="1:7" s="55" customFormat="1" x14ac:dyDescent="0.3">
      <c r="A21" s="52"/>
      <c r="B21" s="51"/>
      <c r="C21" s="66"/>
      <c r="D21" s="60"/>
      <c r="E21" s="53"/>
      <c r="F21" s="57"/>
    </row>
    <row r="22" spans="1:7" s="55" customFormat="1" x14ac:dyDescent="0.3">
      <c r="A22" s="52"/>
      <c r="B22" s="51"/>
      <c r="C22" s="66"/>
      <c r="D22" s="60"/>
      <c r="E22" s="53"/>
      <c r="F22" s="57"/>
    </row>
    <row r="23" spans="1:7" x14ac:dyDescent="0.3">
      <c r="A23" s="52"/>
      <c r="D23" s="61"/>
      <c r="G23" s="55"/>
    </row>
  </sheetData>
  <autoFilter ref="A1:J1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2"/>
  <sheetViews>
    <sheetView zoomScale="70" zoomScaleNormal="70" workbookViewId="0">
      <pane ySplit="1" topLeftCell="A2" activePane="bottomLeft" state="frozen"/>
      <selection pane="bottomLeft" activeCell="A3" sqref="A3"/>
    </sheetView>
  </sheetViews>
  <sheetFormatPr baseColWidth="10" defaultColWidth="11.21875" defaultRowHeight="14.4" x14ac:dyDescent="0.3"/>
  <cols>
    <col min="1" max="1" width="14.44140625" style="4" bestFit="1" customWidth="1"/>
    <col min="2" max="2" width="30.21875" bestFit="1" customWidth="1"/>
    <col min="3" max="3" width="15.77734375" style="20" bestFit="1" customWidth="1"/>
    <col min="4" max="4" width="14" style="20" bestFit="1" customWidth="1"/>
    <col min="5" max="5" width="14.77734375" bestFit="1" customWidth="1"/>
    <col min="6" max="6" width="21" bestFit="1" customWidth="1"/>
    <col min="7" max="7" width="15.77734375" bestFit="1" customWidth="1"/>
    <col min="8" max="8" width="13.5546875" bestFit="1" customWidth="1"/>
    <col min="9" max="9" width="11.5546875" customWidth="1"/>
  </cols>
  <sheetData>
    <row r="1" spans="1:8" x14ac:dyDescent="0.3">
      <c r="A1" s="31" t="s">
        <v>0</v>
      </c>
      <c r="B1" s="31" t="s">
        <v>1</v>
      </c>
      <c r="C1" s="31" t="s">
        <v>2</v>
      </c>
      <c r="D1" s="32" t="s">
        <v>3</v>
      </c>
      <c r="E1" s="31" t="s">
        <v>4</v>
      </c>
      <c r="F1" s="30" t="s">
        <v>5</v>
      </c>
      <c r="G1" s="30" t="s">
        <v>6</v>
      </c>
      <c r="H1" s="30" t="s">
        <v>7</v>
      </c>
    </row>
    <row r="2" spans="1:8" x14ac:dyDescent="0.3">
      <c r="A2" s="98">
        <v>45016</v>
      </c>
      <c r="B2" s="13" t="s">
        <v>42</v>
      </c>
      <c r="C2" s="98">
        <v>45016</v>
      </c>
      <c r="D2" s="101">
        <v>3.53</v>
      </c>
      <c r="E2" s="101"/>
      <c r="F2" s="13" t="s">
        <v>57</v>
      </c>
      <c r="G2" s="13" t="s">
        <v>8</v>
      </c>
      <c r="H2" s="13" t="s">
        <v>43</v>
      </c>
    </row>
  </sheetData>
  <autoFilter ref="A1:M1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"/>
  <sheetViews>
    <sheetView zoomScale="115" zoomScaleNormal="115" workbookViewId="0">
      <pane ySplit="1" topLeftCell="A2" activePane="bottomLeft" state="frozen"/>
      <selection pane="bottomLeft" activeCell="G10" sqref="G10"/>
    </sheetView>
  </sheetViews>
  <sheetFormatPr baseColWidth="10" defaultColWidth="11.21875" defaultRowHeight="14.4" x14ac:dyDescent="0.3"/>
  <cols>
    <col min="1" max="1" width="14.77734375" style="35" bestFit="1" customWidth="1"/>
    <col min="2" max="2" width="54.77734375" style="26" bestFit="1" customWidth="1"/>
    <col min="3" max="3" width="15.77734375" style="33" bestFit="1" customWidth="1"/>
    <col min="4" max="4" width="16.77734375" style="26" bestFit="1" customWidth="1"/>
    <col min="5" max="5" width="17.77734375" style="37" bestFit="1" customWidth="1"/>
    <col min="6" max="7" width="24.5546875" style="26" bestFit="1" customWidth="1"/>
    <col min="8" max="8" width="13.5546875" style="26" bestFit="1" customWidth="1"/>
    <col min="9" max="9" width="24.21875" style="26" bestFit="1" customWidth="1"/>
    <col min="10" max="16384" width="11.21875" style="26"/>
  </cols>
  <sheetData>
    <row r="1" spans="1:9" x14ac:dyDescent="0.3">
      <c r="A1" s="30" t="s">
        <v>0</v>
      </c>
      <c r="B1" s="31" t="s">
        <v>1</v>
      </c>
      <c r="C1" s="31" t="s">
        <v>2</v>
      </c>
      <c r="D1" s="32" t="s">
        <v>3</v>
      </c>
      <c r="E1" s="31" t="s">
        <v>4</v>
      </c>
      <c r="F1" s="30" t="s">
        <v>5</v>
      </c>
      <c r="G1" s="30" t="s">
        <v>6</v>
      </c>
      <c r="H1" s="30" t="s">
        <v>7</v>
      </c>
    </row>
    <row r="2" spans="1:9" x14ac:dyDescent="0.3">
      <c r="A2" s="99">
        <v>45019</v>
      </c>
      <c r="B2" s="16" t="s">
        <v>44</v>
      </c>
      <c r="C2" s="99">
        <v>45016</v>
      </c>
      <c r="D2" s="102">
        <v>1750</v>
      </c>
      <c r="E2" s="102"/>
      <c r="F2" s="16" t="s">
        <v>45</v>
      </c>
      <c r="G2" s="16" t="s">
        <v>280</v>
      </c>
      <c r="H2" s="16" t="s">
        <v>93</v>
      </c>
      <c r="I2" s="117"/>
    </row>
    <row r="3" spans="1:9" x14ac:dyDescent="0.3">
      <c r="A3" s="97">
        <v>45019</v>
      </c>
      <c r="B3" s="15" t="s">
        <v>46</v>
      </c>
      <c r="C3" s="97">
        <v>45020</v>
      </c>
      <c r="D3" s="100"/>
      <c r="E3" s="100">
        <v>2000</v>
      </c>
      <c r="F3" s="15"/>
      <c r="G3" s="118" t="s">
        <v>136</v>
      </c>
      <c r="H3" s="15"/>
    </row>
    <row r="4" spans="1:9" x14ac:dyDescent="0.3">
      <c r="A4" s="98">
        <v>45021</v>
      </c>
      <c r="B4" s="13" t="s">
        <v>49</v>
      </c>
      <c r="C4" s="98">
        <v>45016</v>
      </c>
      <c r="D4" s="101">
        <v>14.28</v>
      </c>
      <c r="E4" s="101"/>
      <c r="F4" s="13"/>
      <c r="G4" s="13" t="s">
        <v>8</v>
      </c>
      <c r="H4" s="13" t="s">
        <v>43</v>
      </c>
    </row>
    <row r="5" spans="1:9" x14ac:dyDescent="0.3">
      <c r="A5" s="98">
        <v>45022</v>
      </c>
      <c r="B5" s="13" t="s">
        <v>47</v>
      </c>
      <c r="C5" s="98">
        <v>45016</v>
      </c>
      <c r="D5" s="101">
        <v>35.700000000000003</v>
      </c>
      <c r="E5" s="101"/>
      <c r="F5" s="13"/>
      <c r="G5" s="13" t="s">
        <v>8</v>
      </c>
      <c r="H5" s="13" t="s">
        <v>43</v>
      </c>
    </row>
    <row r="6" spans="1:9" x14ac:dyDescent="0.3">
      <c r="A6" s="98">
        <v>45040</v>
      </c>
      <c r="B6" s="13" t="s">
        <v>48</v>
      </c>
      <c r="C6" s="98">
        <v>45041</v>
      </c>
      <c r="D6" s="101">
        <v>0.19</v>
      </c>
      <c r="E6" s="101"/>
      <c r="F6" s="13"/>
      <c r="G6" s="13" t="s">
        <v>8</v>
      </c>
      <c r="H6" s="13" t="s">
        <v>43</v>
      </c>
    </row>
    <row r="7" spans="1:9" x14ac:dyDescent="0.3">
      <c r="A7" s="98">
        <v>45040</v>
      </c>
      <c r="B7" s="13" t="s">
        <v>50</v>
      </c>
      <c r="C7" s="98">
        <v>45041</v>
      </c>
      <c r="D7" s="101">
        <v>1</v>
      </c>
      <c r="E7" s="101"/>
      <c r="F7" s="13"/>
      <c r="G7" s="13" t="s">
        <v>8</v>
      </c>
      <c r="H7" s="13" t="s">
        <v>43</v>
      </c>
    </row>
    <row r="8" spans="1:9" x14ac:dyDescent="0.3">
      <c r="A8" s="97">
        <v>45040</v>
      </c>
      <c r="B8" s="15" t="s">
        <v>51</v>
      </c>
      <c r="C8" s="97">
        <v>45041</v>
      </c>
      <c r="D8" s="100"/>
      <c r="E8" s="100">
        <v>5004.2</v>
      </c>
      <c r="F8" s="15"/>
      <c r="G8" s="118" t="s">
        <v>136</v>
      </c>
      <c r="H8" s="15"/>
    </row>
    <row r="9" spans="1:9" x14ac:dyDescent="0.3">
      <c r="A9" s="99">
        <v>45042</v>
      </c>
      <c r="B9" s="16" t="s">
        <v>52</v>
      </c>
      <c r="C9" s="99">
        <v>45041</v>
      </c>
      <c r="D9" s="102">
        <v>5003.7250000000004</v>
      </c>
      <c r="E9" s="102"/>
      <c r="F9" s="16" t="s">
        <v>53</v>
      </c>
      <c r="G9" s="16" t="s">
        <v>281</v>
      </c>
      <c r="H9" s="16" t="s">
        <v>374</v>
      </c>
      <c r="I9" s="117" t="s">
        <v>79</v>
      </c>
    </row>
    <row r="10" spans="1:9" x14ac:dyDescent="0.3">
      <c r="A10" s="98">
        <v>45044</v>
      </c>
      <c r="B10" s="13" t="s">
        <v>54</v>
      </c>
      <c r="C10" s="98">
        <v>45043</v>
      </c>
      <c r="D10" s="101">
        <v>0.75</v>
      </c>
      <c r="E10" s="101"/>
      <c r="F10" s="13" t="s">
        <v>56</v>
      </c>
      <c r="G10" s="13" t="s">
        <v>8</v>
      </c>
      <c r="H10" s="13" t="s">
        <v>43</v>
      </c>
    </row>
    <row r="11" spans="1:9" x14ac:dyDescent="0.3">
      <c r="A11" s="98">
        <v>45044</v>
      </c>
      <c r="B11" s="13" t="s">
        <v>55</v>
      </c>
      <c r="C11" s="98">
        <v>45043</v>
      </c>
      <c r="D11" s="101">
        <v>1.7849999999999999</v>
      </c>
      <c r="E11" s="101"/>
      <c r="F11" s="13" t="s">
        <v>56</v>
      </c>
      <c r="G11" s="13" t="s">
        <v>8</v>
      </c>
      <c r="H11" s="13" t="s">
        <v>43</v>
      </c>
    </row>
    <row r="12" spans="1:9" x14ac:dyDescent="0.3">
      <c r="A12" s="98">
        <v>45044</v>
      </c>
      <c r="B12" s="13" t="s">
        <v>42</v>
      </c>
      <c r="C12" s="98">
        <v>45044</v>
      </c>
      <c r="D12" s="101">
        <v>3.53</v>
      </c>
      <c r="E12" s="101"/>
      <c r="F12" s="13" t="s">
        <v>57</v>
      </c>
      <c r="G12" s="13" t="s">
        <v>8</v>
      </c>
      <c r="H12" s="13" t="s">
        <v>43</v>
      </c>
    </row>
    <row r="13" spans="1:9" x14ac:dyDescent="0.3">
      <c r="A13" s="97">
        <v>45044</v>
      </c>
      <c r="B13" s="15" t="s">
        <v>58</v>
      </c>
      <c r="C13" s="97">
        <v>45048</v>
      </c>
      <c r="D13" s="100"/>
      <c r="E13" s="100">
        <v>10000</v>
      </c>
      <c r="F13" s="115" t="s">
        <v>56</v>
      </c>
      <c r="G13" s="118" t="s">
        <v>137</v>
      </c>
      <c r="H13" s="15"/>
    </row>
    <row r="40" spans="4:4" x14ac:dyDescent="0.3">
      <c r="D40" s="36"/>
    </row>
    <row r="41" spans="4:4" x14ac:dyDescent="0.3">
      <c r="D41" s="36"/>
    </row>
    <row r="42" spans="4:4" x14ac:dyDescent="0.3">
      <c r="D42" s="36"/>
    </row>
    <row r="43" spans="4:4" x14ac:dyDescent="0.3">
      <c r="D43" s="36"/>
    </row>
    <row r="44" spans="4:4" x14ac:dyDescent="0.3">
      <c r="D44" s="36"/>
    </row>
    <row r="45" spans="4:4" x14ac:dyDescent="0.3">
      <c r="D45" s="36"/>
    </row>
    <row r="46" spans="4:4" x14ac:dyDescent="0.3">
      <c r="D46" s="36"/>
    </row>
    <row r="47" spans="4:4" x14ac:dyDescent="0.3">
      <c r="D47" s="36"/>
    </row>
    <row r="48" spans="4:4" x14ac:dyDescent="0.3">
      <c r="D48" s="36"/>
    </row>
    <row r="49" spans="4:4" x14ac:dyDescent="0.3">
      <c r="D49" s="36"/>
    </row>
    <row r="50" spans="4:4" x14ac:dyDescent="0.3">
      <c r="D50" s="36"/>
    </row>
    <row r="51" spans="4:4" x14ac:dyDescent="0.3">
      <c r="D51" s="36"/>
    </row>
    <row r="52" spans="4:4" x14ac:dyDescent="0.3">
      <c r="D52" s="36"/>
    </row>
    <row r="53" spans="4:4" x14ac:dyDescent="0.3">
      <c r="D53" s="36"/>
    </row>
    <row r="54" spans="4:4" x14ac:dyDescent="0.3">
      <c r="D54" s="36"/>
    </row>
    <row r="55" spans="4:4" x14ac:dyDescent="0.3">
      <c r="D55" s="36"/>
    </row>
    <row r="56" spans="4:4" x14ac:dyDescent="0.3">
      <c r="D56" s="36"/>
    </row>
    <row r="57" spans="4:4" x14ac:dyDescent="0.3">
      <c r="D57" s="36"/>
    </row>
    <row r="58" spans="4:4" x14ac:dyDescent="0.3">
      <c r="D58" s="36"/>
    </row>
    <row r="59" spans="4:4" x14ac:dyDescent="0.3">
      <c r="D59" s="36"/>
    </row>
    <row r="60" spans="4:4" x14ac:dyDescent="0.3">
      <c r="D60" s="36"/>
    </row>
    <row r="61" spans="4:4" x14ac:dyDescent="0.3">
      <c r="D61" s="36"/>
    </row>
    <row r="62" spans="4:4" x14ac:dyDescent="0.3">
      <c r="D62" s="36"/>
    </row>
    <row r="63" spans="4:4" x14ac:dyDescent="0.3">
      <c r="D63" s="36"/>
    </row>
    <row r="64" spans="4:4" x14ac:dyDescent="0.3">
      <c r="D64" s="36"/>
    </row>
    <row r="65" spans="4:4" x14ac:dyDescent="0.3">
      <c r="D65" s="36"/>
    </row>
    <row r="66" spans="4:4" x14ac:dyDescent="0.3">
      <c r="D66" s="36"/>
    </row>
    <row r="67" spans="4:4" x14ac:dyDescent="0.3">
      <c r="D67" s="36"/>
    </row>
    <row r="68" spans="4:4" x14ac:dyDescent="0.3">
      <c r="D68" s="36"/>
    </row>
    <row r="69" spans="4:4" x14ac:dyDescent="0.3">
      <c r="D69" s="36"/>
    </row>
    <row r="70" spans="4:4" x14ac:dyDescent="0.3">
      <c r="D70" s="36"/>
    </row>
    <row r="71" spans="4:4" x14ac:dyDescent="0.3">
      <c r="D71" s="36"/>
    </row>
    <row r="72" spans="4:4" x14ac:dyDescent="0.3">
      <c r="D72" s="36"/>
    </row>
    <row r="73" spans="4:4" x14ac:dyDescent="0.3">
      <c r="D73" s="36"/>
    </row>
    <row r="74" spans="4:4" x14ac:dyDescent="0.3">
      <c r="D74" s="36"/>
    </row>
    <row r="75" spans="4:4" x14ac:dyDescent="0.3">
      <c r="D75" s="36"/>
    </row>
    <row r="76" spans="4:4" x14ac:dyDescent="0.3">
      <c r="D76" s="36"/>
    </row>
    <row r="77" spans="4:4" x14ac:dyDescent="0.3">
      <c r="D77" s="36"/>
    </row>
    <row r="78" spans="4:4" x14ac:dyDescent="0.3">
      <c r="D78" s="36"/>
    </row>
    <row r="79" spans="4:4" x14ac:dyDescent="0.3">
      <c r="D79" s="36"/>
    </row>
    <row r="80" spans="4:4" x14ac:dyDescent="0.3">
      <c r="D80" s="36"/>
    </row>
    <row r="81" spans="4:4" x14ac:dyDescent="0.3">
      <c r="D81" s="36"/>
    </row>
    <row r="82" spans="4:4" x14ac:dyDescent="0.3">
      <c r="D82" s="36"/>
    </row>
    <row r="83" spans="4:4" x14ac:dyDescent="0.3">
      <c r="D83" s="36"/>
    </row>
    <row r="84" spans="4:4" x14ac:dyDescent="0.3">
      <c r="D84" s="36"/>
    </row>
    <row r="85" spans="4:4" x14ac:dyDescent="0.3">
      <c r="D85" s="36"/>
    </row>
    <row r="86" spans="4:4" x14ac:dyDescent="0.3">
      <c r="D86" s="36"/>
    </row>
    <row r="87" spans="4:4" x14ac:dyDescent="0.3">
      <c r="D87" s="36"/>
    </row>
    <row r="88" spans="4:4" x14ac:dyDescent="0.3">
      <c r="D88" s="36"/>
    </row>
    <row r="89" spans="4:4" x14ac:dyDescent="0.3">
      <c r="D89" s="36"/>
    </row>
    <row r="90" spans="4:4" x14ac:dyDescent="0.3">
      <c r="D90" s="36"/>
    </row>
    <row r="91" spans="4:4" x14ac:dyDescent="0.3">
      <c r="D91" s="36"/>
    </row>
    <row r="92" spans="4:4" x14ac:dyDescent="0.3">
      <c r="D92" s="36"/>
    </row>
    <row r="93" spans="4:4" x14ac:dyDescent="0.3">
      <c r="D93" s="36"/>
    </row>
    <row r="94" spans="4:4" x14ac:dyDescent="0.3">
      <c r="D94" s="36"/>
    </row>
    <row r="95" spans="4:4" x14ac:dyDescent="0.3">
      <c r="D95" s="36"/>
    </row>
    <row r="96" spans="4:4" x14ac:dyDescent="0.3">
      <c r="D96" s="36"/>
    </row>
    <row r="97" spans="4:4" x14ac:dyDescent="0.3">
      <c r="D97" s="36"/>
    </row>
    <row r="98" spans="4:4" x14ac:dyDescent="0.3">
      <c r="D98" s="36"/>
    </row>
    <row r="99" spans="4:4" x14ac:dyDescent="0.3">
      <c r="D99" s="36"/>
    </row>
    <row r="100" spans="4:4" x14ac:dyDescent="0.3">
      <c r="D100" s="36"/>
    </row>
    <row r="101" spans="4:4" x14ac:dyDescent="0.3">
      <c r="D101" s="36"/>
    </row>
    <row r="102" spans="4:4" x14ac:dyDescent="0.3">
      <c r="D102" s="36"/>
    </row>
    <row r="103" spans="4:4" x14ac:dyDescent="0.3">
      <c r="D103" s="36"/>
    </row>
    <row r="104" spans="4:4" x14ac:dyDescent="0.3">
      <c r="D104" s="36"/>
    </row>
    <row r="105" spans="4:4" x14ac:dyDescent="0.3">
      <c r="D105" s="36"/>
    </row>
    <row r="106" spans="4:4" x14ac:dyDescent="0.3">
      <c r="D106" s="36"/>
    </row>
    <row r="107" spans="4:4" x14ac:dyDescent="0.3">
      <c r="D107" s="36"/>
    </row>
    <row r="108" spans="4:4" x14ac:dyDescent="0.3">
      <c r="D108" s="36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zoomScaleNormal="100" workbookViewId="0">
      <selection activeCell="B21" sqref="B21"/>
    </sheetView>
  </sheetViews>
  <sheetFormatPr baseColWidth="10" defaultColWidth="11.5546875" defaultRowHeight="14.4" x14ac:dyDescent="0.3"/>
  <cols>
    <col min="1" max="1" width="14.77734375" bestFit="1" customWidth="1"/>
    <col min="2" max="2" width="54.77734375" bestFit="1" customWidth="1"/>
    <col min="3" max="3" width="15.77734375" bestFit="1" customWidth="1"/>
    <col min="4" max="4" width="16.21875" bestFit="1" customWidth="1"/>
    <col min="5" max="5" width="17.77734375" bestFit="1" customWidth="1"/>
    <col min="6" max="6" width="21" bestFit="1" customWidth="1"/>
    <col min="7" max="7" width="24.5546875" bestFit="1" customWidth="1"/>
    <col min="8" max="8" width="27.109375" bestFit="1" customWidth="1"/>
  </cols>
  <sheetData>
    <row r="1" spans="1:9" x14ac:dyDescent="0.3">
      <c r="A1" s="31" t="s">
        <v>0</v>
      </c>
      <c r="B1" s="31" t="s">
        <v>1</v>
      </c>
      <c r="C1" s="31" t="s">
        <v>2</v>
      </c>
      <c r="D1" s="32" t="s">
        <v>3</v>
      </c>
      <c r="E1" s="31" t="s">
        <v>4</v>
      </c>
      <c r="F1" s="30" t="s">
        <v>5</v>
      </c>
      <c r="G1" s="30" t="s">
        <v>6</v>
      </c>
      <c r="H1" s="30" t="s">
        <v>7</v>
      </c>
    </row>
    <row r="2" spans="1:9" x14ac:dyDescent="0.3">
      <c r="A2" s="99">
        <v>45048</v>
      </c>
      <c r="B2" s="16" t="s">
        <v>44</v>
      </c>
      <c r="C2" s="99">
        <v>45044</v>
      </c>
      <c r="D2" s="102">
        <v>3201</v>
      </c>
      <c r="E2" s="102"/>
      <c r="F2" s="16" t="s">
        <v>59</v>
      </c>
      <c r="G2" s="16" t="s">
        <v>282</v>
      </c>
      <c r="H2" s="16" t="s">
        <v>201</v>
      </c>
      <c r="I2" s="117"/>
    </row>
    <row r="3" spans="1:9" x14ac:dyDescent="0.3">
      <c r="A3" s="98">
        <v>45049</v>
      </c>
      <c r="B3" s="13" t="s">
        <v>54</v>
      </c>
      <c r="C3" s="98">
        <v>45048</v>
      </c>
      <c r="D3" s="101">
        <v>0.75</v>
      </c>
      <c r="E3" s="101"/>
      <c r="F3" s="13" t="s">
        <v>60</v>
      </c>
      <c r="G3" s="13" t="s">
        <v>8</v>
      </c>
      <c r="H3" s="13" t="s">
        <v>43</v>
      </c>
    </row>
    <row r="4" spans="1:9" x14ac:dyDescent="0.3">
      <c r="A4" s="98">
        <v>45049</v>
      </c>
      <c r="B4" s="13" t="s">
        <v>55</v>
      </c>
      <c r="C4" s="98">
        <v>45048</v>
      </c>
      <c r="D4" s="101">
        <v>1.7849999999999999</v>
      </c>
      <c r="E4" s="101"/>
      <c r="F4" s="13" t="s">
        <v>60</v>
      </c>
      <c r="G4" s="13" t="s">
        <v>8</v>
      </c>
      <c r="H4" s="13" t="s">
        <v>43</v>
      </c>
    </row>
    <row r="5" spans="1:9" x14ac:dyDescent="0.3">
      <c r="A5" s="97">
        <v>45049</v>
      </c>
      <c r="B5" s="15" t="s">
        <v>58</v>
      </c>
      <c r="C5" s="97">
        <v>45050</v>
      </c>
      <c r="D5" s="100"/>
      <c r="E5" s="100">
        <v>10000</v>
      </c>
      <c r="F5" s="115" t="s">
        <v>60</v>
      </c>
      <c r="G5" s="118" t="s">
        <v>137</v>
      </c>
      <c r="H5" s="15"/>
    </row>
    <row r="6" spans="1:9" x14ac:dyDescent="0.3">
      <c r="A6" s="99">
        <v>45050</v>
      </c>
      <c r="B6" s="16" t="s">
        <v>44</v>
      </c>
      <c r="C6" s="99">
        <v>45049</v>
      </c>
      <c r="D6" s="102">
        <v>1495.595</v>
      </c>
      <c r="E6" s="102"/>
      <c r="F6" s="16" t="s">
        <v>61</v>
      </c>
      <c r="G6" s="16" t="s">
        <v>283</v>
      </c>
      <c r="H6" s="16" t="s">
        <v>200</v>
      </c>
      <c r="I6" s="117"/>
    </row>
    <row r="7" spans="1:9" x14ac:dyDescent="0.3">
      <c r="A7" s="99">
        <v>45075</v>
      </c>
      <c r="B7" s="16" t="s">
        <v>44</v>
      </c>
      <c r="C7" s="99">
        <v>45072</v>
      </c>
      <c r="D7" s="102">
        <v>9516.3729999999996</v>
      </c>
      <c r="E7" s="102"/>
      <c r="F7" s="16" t="s">
        <v>62</v>
      </c>
      <c r="G7" s="16" t="s">
        <v>283</v>
      </c>
      <c r="H7" s="16" t="s">
        <v>200</v>
      </c>
      <c r="I7" s="117"/>
    </row>
    <row r="8" spans="1:9" x14ac:dyDescent="0.3">
      <c r="A8" s="98">
        <v>45077</v>
      </c>
      <c r="B8" s="13" t="s">
        <v>42</v>
      </c>
      <c r="C8" s="98">
        <v>45077</v>
      </c>
      <c r="D8" s="101">
        <v>3.53</v>
      </c>
      <c r="E8" s="101"/>
      <c r="F8" s="13" t="s">
        <v>57</v>
      </c>
      <c r="G8" s="13" t="s">
        <v>8</v>
      </c>
      <c r="H8" s="13" t="s">
        <v>43</v>
      </c>
    </row>
  </sheetData>
  <autoFilter ref="A1:H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I13"/>
  <sheetViews>
    <sheetView zoomScale="130" zoomScaleNormal="130" workbookViewId="0">
      <pane ySplit="1" topLeftCell="A2" activePane="bottomLeft" state="frozen"/>
      <selection activeCell="D146" sqref="D146:D172"/>
      <selection pane="bottomLeft" activeCell="I12" sqref="I12"/>
    </sheetView>
  </sheetViews>
  <sheetFormatPr baseColWidth="10" defaultColWidth="11.21875" defaultRowHeight="14.4" x14ac:dyDescent="0.3"/>
  <cols>
    <col min="1" max="1" width="10.77734375" bestFit="1" customWidth="1"/>
    <col min="2" max="2" width="42.21875" bestFit="1" customWidth="1"/>
    <col min="3" max="3" width="11.44140625" bestFit="1" customWidth="1"/>
    <col min="4" max="5" width="12.77734375" bestFit="1" customWidth="1"/>
    <col min="6" max="6" width="16.21875" bestFit="1" customWidth="1"/>
    <col min="7" max="7" width="18.5546875" bestFit="1" customWidth="1"/>
    <col min="8" max="8" width="9.77734375" customWidth="1"/>
    <col min="9" max="9" width="60.5546875" bestFit="1" customWidth="1"/>
  </cols>
  <sheetData>
    <row r="1" spans="1:9" x14ac:dyDescent="0.3">
      <c r="A1" s="31" t="s">
        <v>0</v>
      </c>
      <c r="B1" s="31" t="s">
        <v>1</v>
      </c>
      <c r="C1" s="31" t="s">
        <v>2</v>
      </c>
      <c r="D1" s="32" t="s">
        <v>3</v>
      </c>
      <c r="E1" s="31" t="s">
        <v>4</v>
      </c>
      <c r="F1" s="30" t="s">
        <v>5</v>
      </c>
      <c r="G1" s="30" t="s">
        <v>6</v>
      </c>
      <c r="H1" s="30" t="s">
        <v>7</v>
      </c>
    </row>
    <row r="2" spans="1:9" s="3" customFormat="1" x14ac:dyDescent="0.3">
      <c r="A2" s="98">
        <v>45082</v>
      </c>
      <c r="B2" s="13" t="s">
        <v>54</v>
      </c>
      <c r="C2" s="98">
        <v>45079</v>
      </c>
      <c r="D2" s="101">
        <v>0.75</v>
      </c>
      <c r="E2" s="101"/>
      <c r="F2" s="13" t="s">
        <v>63</v>
      </c>
      <c r="G2" s="13" t="s">
        <v>8</v>
      </c>
      <c r="H2" s="13" t="s">
        <v>43</v>
      </c>
    </row>
    <row r="3" spans="1:9" s="3" customFormat="1" x14ac:dyDescent="0.3">
      <c r="A3" s="98">
        <v>45082</v>
      </c>
      <c r="B3" s="13" t="s">
        <v>55</v>
      </c>
      <c r="C3" s="98">
        <v>45048</v>
      </c>
      <c r="D3" s="101">
        <v>1.7849999999999999</v>
      </c>
      <c r="E3" s="101"/>
      <c r="F3" s="13" t="s">
        <v>63</v>
      </c>
      <c r="G3" s="13" t="s">
        <v>8</v>
      </c>
      <c r="H3" s="13" t="s">
        <v>43</v>
      </c>
    </row>
    <row r="4" spans="1:9" s="3" customFormat="1" x14ac:dyDescent="0.3">
      <c r="A4" s="97">
        <v>45082</v>
      </c>
      <c r="B4" s="15" t="s">
        <v>64</v>
      </c>
      <c r="C4" s="97">
        <v>45083</v>
      </c>
      <c r="D4" s="100"/>
      <c r="E4" s="100">
        <v>20000</v>
      </c>
      <c r="F4" s="115" t="s">
        <v>63</v>
      </c>
      <c r="G4" s="118" t="s">
        <v>136</v>
      </c>
      <c r="H4" s="15"/>
    </row>
    <row r="5" spans="1:9" s="3" customFormat="1" x14ac:dyDescent="0.3">
      <c r="A5" s="98">
        <v>45083</v>
      </c>
      <c r="B5" s="13" t="s">
        <v>54</v>
      </c>
      <c r="C5" s="98">
        <v>45082</v>
      </c>
      <c r="D5" s="101">
        <v>0.75</v>
      </c>
      <c r="E5" s="101"/>
      <c r="F5" s="13" t="s">
        <v>65</v>
      </c>
      <c r="G5" s="13" t="s">
        <v>8</v>
      </c>
      <c r="H5" s="13" t="s">
        <v>43</v>
      </c>
    </row>
    <row r="6" spans="1:9" s="3" customFormat="1" x14ac:dyDescent="0.3">
      <c r="A6" s="98">
        <v>45083</v>
      </c>
      <c r="B6" s="13" t="s">
        <v>55</v>
      </c>
      <c r="C6" s="98">
        <v>45082</v>
      </c>
      <c r="D6" s="101">
        <v>1.7849999999999999</v>
      </c>
      <c r="E6" s="101"/>
      <c r="F6" s="13" t="s">
        <v>65</v>
      </c>
      <c r="G6" s="13" t="s">
        <v>8</v>
      </c>
      <c r="H6" s="13" t="s">
        <v>43</v>
      </c>
    </row>
    <row r="7" spans="1:9" s="3" customFormat="1" x14ac:dyDescent="0.3">
      <c r="A7" s="97">
        <v>45083</v>
      </c>
      <c r="B7" s="15" t="s">
        <v>58</v>
      </c>
      <c r="C7" s="97">
        <v>45084</v>
      </c>
      <c r="D7" s="100"/>
      <c r="E7" s="100">
        <v>33800</v>
      </c>
      <c r="F7" s="115" t="s">
        <v>65</v>
      </c>
      <c r="G7" s="118" t="s">
        <v>136</v>
      </c>
      <c r="H7" s="15"/>
    </row>
    <row r="8" spans="1:9" s="3" customFormat="1" x14ac:dyDescent="0.3">
      <c r="A8" s="98">
        <v>45084</v>
      </c>
      <c r="B8" s="13" t="s">
        <v>48</v>
      </c>
      <c r="C8" s="98">
        <v>45085</v>
      </c>
      <c r="D8" s="101">
        <v>0.19</v>
      </c>
      <c r="E8" s="101"/>
      <c r="F8" s="13"/>
      <c r="G8" s="13" t="s">
        <v>8</v>
      </c>
      <c r="H8" s="13" t="s">
        <v>43</v>
      </c>
    </row>
    <row r="9" spans="1:9" s="3" customFormat="1" x14ac:dyDescent="0.3">
      <c r="A9" s="98">
        <v>45084</v>
      </c>
      <c r="B9" s="13" t="s">
        <v>50</v>
      </c>
      <c r="C9" s="98">
        <v>45085</v>
      </c>
      <c r="D9" s="101">
        <v>1</v>
      </c>
      <c r="E9" s="101"/>
      <c r="F9" s="13"/>
      <c r="G9" s="13" t="s">
        <v>8</v>
      </c>
      <c r="H9" s="13" t="s">
        <v>43</v>
      </c>
    </row>
    <row r="10" spans="1:9" s="3" customFormat="1" x14ac:dyDescent="0.3">
      <c r="A10" s="97">
        <v>45084</v>
      </c>
      <c r="B10" s="15" t="s">
        <v>51</v>
      </c>
      <c r="C10" s="97">
        <v>45085</v>
      </c>
      <c r="D10" s="100"/>
      <c r="E10" s="100">
        <v>4521</v>
      </c>
      <c r="F10" s="115"/>
      <c r="G10" s="118" t="s">
        <v>136</v>
      </c>
      <c r="H10" s="15"/>
    </row>
    <row r="11" spans="1:9" x14ac:dyDescent="0.3">
      <c r="A11" s="99">
        <v>45084</v>
      </c>
      <c r="B11" s="16" t="s">
        <v>52</v>
      </c>
      <c r="C11" s="99">
        <v>45083</v>
      </c>
      <c r="D11" s="102">
        <v>40003.724999999999</v>
      </c>
      <c r="E11" s="102"/>
      <c r="F11" s="16" t="s">
        <v>87</v>
      </c>
      <c r="G11" s="16" t="s">
        <v>280</v>
      </c>
      <c r="H11" s="16" t="s">
        <v>222</v>
      </c>
    </row>
    <row r="12" spans="1:9" x14ac:dyDescent="0.3">
      <c r="A12" s="99">
        <v>45085</v>
      </c>
      <c r="B12" s="16" t="s">
        <v>52</v>
      </c>
      <c r="C12" s="99">
        <v>45084</v>
      </c>
      <c r="D12" s="102">
        <v>4524.7250000000004</v>
      </c>
      <c r="E12" s="102"/>
      <c r="F12" s="16"/>
      <c r="G12" s="16" t="s">
        <v>281</v>
      </c>
      <c r="H12" s="16" t="s">
        <v>375</v>
      </c>
      <c r="I12" s="117"/>
    </row>
    <row r="13" spans="1:9" x14ac:dyDescent="0.3">
      <c r="A13" s="98">
        <v>45107</v>
      </c>
      <c r="B13" s="13" t="s">
        <v>42</v>
      </c>
      <c r="C13" s="98">
        <v>45107</v>
      </c>
      <c r="D13" s="101">
        <v>3.53</v>
      </c>
      <c r="E13" s="101"/>
      <c r="F13" s="13" t="s">
        <v>57</v>
      </c>
      <c r="G13" s="13" t="s">
        <v>8</v>
      </c>
      <c r="H13" s="13" t="s">
        <v>43</v>
      </c>
    </row>
  </sheetData>
  <autoFilter ref="A1:H10"/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C1" workbookViewId="0">
      <pane ySplit="1" topLeftCell="A2" activePane="bottomLeft" state="frozen"/>
      <selection pane="bottomLeft" activeCell="C45" sqref="C45"/>
    </sheetView>
  </sheetViews>
  <sheetFormatPr baseColWidth="10" defaultColWidth="11.21875" defaultRowHeight="14.4" x14ac:dyDescent="0.3"/>
  <cols>
    <col min="1" max="1" width="15.21875" style="4" bestFit="1" customWidth="1"/>
    <col min="2" max="2" width="27.77734375" bestFit="1" customWidth="1"/>
    <col min="3" max="3" width="10.77734375" bestFit="1" customWidth="1"/>
    <col min="4" max="4" width="9.5546875" bestFit="1" customWidth="1"/>
    <col min="5" max="5" width="10" bestFit="1" customWidth="1"/>
    <col min="6" max="6" width="75.44140625" bestFit="1" customWidth="1"/>
    <col min="7" max="7" width="16.77734375" bestFit="1" customWidth="1"/>
    <col min="8" max="8" width="8.77734375" bestFit="1" customWidth="1"/>
    <col min="9" max="9" width="29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6" t="s">
        <v>3</v>
      </c>
      <c r="E1" s="1" t="s">
        <v>4</v>
      </c>
      <c r="F1" s="5" t="s">
        <v>5</v>
      </c>
      <c r="G1" s="5" t="s">
        <v>6</v>
      </c>
      <c r="H1" s="5" t="s">
        <v>7</v>
      </c>
    </row>
    <row r="2" spans="1:8" x14ac:dyDescent="0.3">
      <c r="A2" s="98">
        <v>45112</v>
      </c>
      <c r="B2" s="13" t="s">
        <v>47</v>
      </c>
      <c r="C2" s="98">
        <v>45107</v>
      </c>
      <c r="D2" s="101">
        <v>61.023000000000003</v>
      </c>
      <c r="E2" s="101"/>
      <c r="F2" s="13"/>
      <c r="G2" s="13" t="s">
        <v>8</v>
      </c>
      <c r="H2" s="13" t="s">
        <v>43</v>
      </c>
    </row>
    <row r="3" spans="1:8" x14ac:dyDescent="0.3">
      <c r="A3" s="98">
        <v>45138</v>
      </c>
      <c r="B3" s="13" t="s">
        <v>42</v>
      </c>
      <c r="C3" s="98" t="s">
        <v>66</v>
      </c>
      <c r="D3" s="101">
        <v>3.53</v>
      </c>
      <c r="E3" s="101"/>
      <c r="F3" s="13" t="s">
        <v>57</v>
      </c>
      <c r="G3" s="13" t="s">
        <v>8</v>
      </c>
      <c r="H3" s="13" t="s">
        <v>43</v>
      </c>
    </row>
  </sheetData>
  <autoFilter ref="A1:H1">
    <sortState ref="A2:H81">
      <sortCondition ref="C1:C81"/>
    </sortState>
  </autoFilter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I5"/>
  <sheetViews>
    <sheetView zoomScaleNormal="100" workbookViewId="0">
      <pane ySplit="1" topLeftCell="A2" activePane="bottomLeft" state="frozen"/>
      <selection pane="bottomLeft" activeCell="I5" sqref="I5"/>
    </sheetView>
  </sheetViews>
  <sheetFormatPr baseColWidth="10" defaultColWidth="11.21875" defaultRowHeight="14.4" x14ac:dyDescent="0.3"/>
  <cols>
    <col min="1" max="1" width="14.44140625" bestFit="1" customWidth="1"/>
    <col min="2" max="2" width="31" bestFit="1" customWidth="1"/>
    <col min="3" max="3" width="15.77734375" style="17" bestFit="1" customWidth="1"/>
    <col min="4" max="4" width="16.77734375" bestFit="1" customWidth="1"/>
    <col min="5" max="5" width="14.77734375" bestFit="1" customWidth="1"/>
    <col min="6" max="6" width="21" bestFit="1" customWidth="1"/>
    <col min="7" max="7" width="24.5546875" bestFit="1" customWidth="1"/>
    <col min="8" max="8" width="39.77734375" bestFit="1" customWidth="1"/>
    <col min="9" max="9" width="37.21875" bestFit="1" customWidth="1"/>
  </cols>
  <sheetData>
    <row r="1" spans="1:9" x14ac:dyDescent="0.3">
      <c r="A1" s="1" t="s">
        <v>0</v>
      </c>
      <c r="B1" s="1" t="s">
        <v>1</v>
      </c>
      <c r="C1" s="19" t="s">
        <v>2</v>
      </c>
      <c r="D1" s="6" t="s">
        <v>3</v>
      </c>
      <c r="E1" s="1" t="s">
        <v>4</v>
      </c>
      <c r="F1" s="5" t="s">
        <v>5</v>
      </c>
      <c r="G1" s="5" t="s">
        <v>6</v>
      </c>
      <c r="H1" s="5" t="s">
        <v>7</v>
      </c>
    </row>
    <row r="2" spans="1:9" x14ac:dyDescent="0.3">
      <c r="A2" s="99">
        <v>45153</v>
      </c>
      <c r="B2" s="16" t="s">
        <v>44</v>
      </c>
      <c r="C2" s="99">
        <v>45152</v>
      </c>
      <c r="D2" s="102">
        <v>2117.7719999999999</v>
      </c>
      <c r="E2" s="102"/>
      <c r="F2" s="116" t="s">
        <v>81</v>
      </c>
      <c r="G2" s="16" t="s">
        <v>281</v>
      </c>
      <c r="H2" s="16" t="s">
        <v>80</v>
      </c>
    </row>
    <row r="3" spans="1:9" x14ac:dyDescent="0.3">
      <c r="A3" s="99">
        <v>45156</v>
      </c>
      <c r="B3" s="16" t="s">
        <v>44</v>
      </c>
      <c r="C3" s="99">
        <v>45155</v>
      </c>
      <c r="D3" s="102">
        <v>2000</v>
      </c>
      <c r="E3" s="102"/>
      <c r="F3" s="116" t="s">
        <v>82</v>
      </c>
      <c r="G3" s="16" t="s">
        <v>280</v>
      </c>
      <c r="H3" s="16" t="s">
        <v>85</v>
      </c>
      <c r="I3" s="117"/>
    </row>
    <row r="4" spans="1:9" x14ac:dyDescent="0.3">
      <c r="A4" s="99">
        <v>45159</v>
      </c>
      <c r="B4" s="16" t="s">
        <v>44</v>
      </c>
      <c r="C4" s="99">
        <v>45156</v>
      </c>
      <c r="D4" s="102">
        <v>1750</v>
      </c>
      <c r="E4" s="102"/>
      <c r="F4" s="116" t="s">
        <v>83</v>
      </c>
      <c r="G4" s="16" t="s">
        <v>280</v>
      </c>
      <c r="H4" s="16" t="s">
        <v>93</v>
      </c>
      <c r="I4" s="117" t="s">
        <v>376</v>
      </c>
    </row>
    <row r="5" spans="1:9" x14ac:dyDescent="0.3">
      <c r="A5" s="98">
        <v>45169</v>
      </c>
      <c r="B5" s="13" t="s">
        <v>42</v>
      </c>
      <c r="C5" s="98">
        <v>45169</v>
      </c>
      <c r="D5" s="101">
        <v>3.53</v>
      </c>
      <c r="E5" s="101"/>
      <c r="F5" s="13">
        <v>70471835</v>
      </c>
      <c r="G5" s="13" t="s">
        <v>8</v>
      </c>
      <c r="H5" s="13" t="s">
        <v>43</v>
      </c>
    </row>
  </sheetData>
  <autoFilter ref="A1:H1"/>
  <sortState ref="A2:H22">
    <sortCondition ref="C2"/>
  </sortState>
  <phoneticPr fontId="5" type="noConversion"/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zoomScale="85" zoomScaleNormal="85" workbookViewId="0">
      <selection activeCell="K31" sqref="K31"/>
    </sheetView>
  </sheetViews>
  <sheetFormatPr baseColWidth="10" defaultColWidth="11.21875" defaultRowHeight="14.4" x14ac:dyDescent="0.3"/>
  <cols>
    <col min="1" max="1" width="11.21875" bestFit="1" customWidth="1"/>
    <col min="2" max="2" width="31.21875" customWidth="1"/>
    <col min="3" max="3" width="11.77734375" style="4" bestFit="1" customWidth="1"/>
    <col min="4" max="4" width="12.21875" style="17" bestFit="1" customWidth="1"/>
    <col min="5" max="5" width="12.21875" style="18" bestFit="1" customWidth="1"/>
    <col min="6" max="6" width="18.77734375" style="20" bestFit="1" customWidth="1"/>
    <col min="7" max="7" width="19.5546875" style="21" bestFit="1" customWidth="1"/>
    <col min="8" max="8" width="22.21875" style="21" bestFit="1" customWidth="1"/>
    <col min="9" max="9" width="23.5546875" bestFit="1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6" t="s">
        <v>3</v>
      </c>
      <c r="E1" s="6" t="s">
        <v>4</v>
      </c>
      <c r="F1" s="1" t="s">
        <v>5</v>
      </c>
      <c r="G1" s="1" t="s">
        <v>6</v>
      </c>
      <c r="H1" s="1" t="s">
        <v>7</v>
      </c>
    </row>
    <row r="2" spans="1:9" x14ac:dyDescent="0.3">
      <c r="A2" s="98">
        <v>45174</v>
      </c>
      <c r="B2" s="13" t="s">
        <v>48</v>
      </c>
      <c r="C2" s="98">
        <v>45175</v>
      </c>
      <c r="D2" s="101">
        <v>0.19</v>
      </c>
      <c r="E2" s="101"/>
      <c r="F2" s="13"/>
      <c r="G2" s="13" t="s">
        <v>8</v>
      </c>
      <c r="H2" s="13" t="s">
        <v>43</v>
      </c>
      <c r="I2" s="2"/>
    </row>
    <row r="3" spans="1:9" x14ac:dyDescent="0.3">
      <c r="A3" s="98">
        <v>45174</v>
      </c>
      <c r="B3" s="13" t="s">
        <v>50</v>
      </c>
      <c r="C3" s="98">
        <v>45175</v>
      </c>
      <c r="D3" s="101">
        <v>1</v>
      </c>
      <c r="E3" s="101"/>
      <c r="F3" s="13"/>
      <c r="G3" s="13" t="s">
        <v>8</v>
      </c>
      <c r="H3" s="13" t="s">
        <v>43</v>
      </c>
      <c r="I3" s="2"/>
    </row>
    <row r="4" spans="1:9" x14ac:dyDescent="0.3">
      <c r="A4" s="97">
        <v>45174</v>
      </c>
      <c r="B4" s="15" t="s">
        <v>51</v>
      </c>
      <c r="C4" s="97">
        <v>45175</v>
      </c>
      <c r="D4" s="100"/>
      <c r="E4" s="100">
        <v>8001.2</v>
      </c>
      <c r="F4" s="115"/>
      <c r="G4" s="15" t="s">
        <v>136</v>
      </c>
      <c r="H4" s="15"/>
      <c r="I4" s="2"/>
    </row>
    <row r="5" spans="1:9" x14ac:dyDescent="0.3">
      <c r="A5" s="99">
        <v>45175</v>
      </c>
      <c r="B5" s="16" t="s">
        <v>67</v>
      </c>
      <c r="C5" s="99">
        <v>45174</v>
      </c>
      <c r="D5" s="102">
        <v>5000</v>
      </c>
      <c r="E5" s="102"/>
      <c r="F5" s="16" t="s">
        <v>68</v>
      </c>
      <c r="G5" s="16" t="s">
        <v>74</v>
      </c>
      <c r="H5" s="16" t="s">
        <v>92</v>
      </c>
      <c r="I5" s="43"/>
    </row>
    <row r="6" spans="1:9" x14ac:dyDescent="0.3">
      <c r="A6" s="99">
        <v>45177</v>
      </c>
      <c r="B6" s="16" t="s">
        <v>44</v>
      </c>
      <c r="C6" s="99">
        <v>45176</v>
      </c>
      <c r="D6" s="102">
        <v>3500</v>
      </c>
      <c r="E6" s="102"/>
      <c r="F6" s="16" t="s">
        <v>69</v>
      </c>
      <c r="G6" s="16" t="s">
        <v>281</v>
      </c>
      <c r="H6" s="16" t="s">
        <v>91</v>
      </c>
      <c r="I6" s="43"/>
    </row>
    <row r="7" spans="1:9" x14ac:dyDescent="0.3">
      <c r="A7" s="99">
        <v>45181</v>
      </c>
      <c r="B7" s="16" t="s">
        <v>44</v>
      </c>
      <c r="C7" s="99">
        <v>45180</v>
      </c>
      <c r="D7" s="102">
        <v>3767.174</v>
      </c>
      <c r="E7" s="102"/>
      <c r="F7" s="16" t="s">
        <v>71</v>
      </c>
      <c r="G7" s="16" t="s">
        <v>33</v>
      </c>
      <c r="H7" s="16" t="s">
        <v>90</v>
      </c>
      <c r="I7" s="43"/>
    </row>
    <row r="8" spans="1:9" x14ac:dyDescent="0.3">
      <c r="A8" s="99">
        <v>45197</v>
      </c>
      <c r="B8" s="16" t="s">
        <v>44</v>
      </c>
      <c r="C8" s="99">
        <v>45195</v>
      </c>
      <c r="D8" s="102">
        <v>2670.6759999999999</v>
      </c>
      <c r="E8" s="102"/>
      <c r="F8" s="16" t="s">
        <v>72</v>
      </c>
      <c r="G8" s="16" t="s">
        <v>281</v>
      </c>
      <c r="H8" s="16" t="s">
        <v>84</v>
      </c>
      <c r="I8" s="43"/>
    </row>
    <row r="9" spans="1:9" x14ac:dyDescent="0.3">
      <c r="A9" s="99">
        <v>45197</v>
      </c>
      <c r="B9" s="16" t="s">
        <v>44</v>
      </c>
      <c r="C9" s="99">
        <v>45195</v>
      </c>
      <c r="D9" s="102">
        <v>3000</v>
      </c>
      <c r="E9" s="102"/>
      <c r="F9" s="16" t="s">
        <v>73</v>
      </c>
      <c r="G9" s="16" t="s">
        <v>281</v>
      </c>
      <c r="H9" s="16" t="s">
        <v>89</v>
      </c>
      <c r="I9" s="43"/>
    </row>
    <row r="10" spans="1:9" x14ac:dyDescent="0.3">
      <c r="A10" s="98">
        <v>45197</v>
      </c>
      <c r="B10" s="13" t="s">
        <v>42</v>
      </c>
      <c r="C10" s="98">
        <v>45195</v>
      </c>
      <c r="D10" s="101">
        <v>3.53</v>
      </c>
      <c r="E10" s="101"/>
      <c r="F10" s="13" t="s">
        <v>57</v>
      </c>
      <c r="G10" s="13" t="s">
        <v>8</v>
      </c>
      <c r="H10" s="13" t="s">
        <v>43</v>
      </c>
      <c r="I10" s="2"/>
    </row>
    <row r="11" spans="1:9" x14ac:dyDescent="0.3">
      <c r="A11" s="2"/>
      <c r="B11" s="2"/>
      <c r="C11" s="78"/>
      <c r="D11" s="77"/>
      <c r="E11" s="82"/>
      <c r="F11" s="83"/>
      <c r="G11" s="81"/>
      <c r="H11" s="81"/>
      <c r="I11" s="2"/>
    </row>
    <row r="12" spans="1:9" x14ac:dyDescent="0.3">
      <c r="A12" s="2"/>
      <c r="B12" s="2"/>
      <c r="C12" s="78"/>
      <c r="D12" s="77"/>
      <c r="E12" s="82"/>
      <c r="F12" s="83"/>
      <c r="G12" s="81"/>
      <c r="H12" s="81"/>
      <c r="I12" s="2"/>
    </row>
    <row r="13" spans="1:9" x14ac:dyDescent="0.3">
      <c r="A13" s="2"/>
      <c r="B13" s="2"/>
      <c r="C13" s="78"/>
      <c r="D13" s="77"/>
      <c r="E13" s="82"/>
      <c r="F13" s="83"/>
      <c r="G13" s="81"/>
      <c r="H13" s="81"/>
      <c r="I13" s="2"/>
    </row>
    <row r="14" spans="1:9" x14ac:dyDescent="0.3">
      <c r="A14" s="2"/>
      <c r="B14" s="2"/>
      <c r="C14" s="78"/>
      <c r="D14" s="77"/>
      <c r="E14" s="82"/>
      <c r="F14" s="83"/>
      <c r="G14" s="81"/>
      <c r="H14" s="81"/>
      <c r="I14" s="2"/>
    </row>
    <row r="15" spans="1:9" x14ac:dyDescent="0.3">
      <c r="A15" s="2"/>
      <c r="B15" s="2"/>
      <c r="C15" s="78"/>
      <c r="D15" s="77"/>
      <c r="E15" s="82"/>
      <c r="F15" s="83"/>
      <c r="G15" s="81"/>
      <c r="H15" s="81"/>
      <c r="I15" s="2"/>
    </row>
    <row r="16" spans="1:9" x14ac:dyDescent="0.3">
      <c r="A16" s="2"/>
      <c r="B16" s="2"/>
      <c r="C16" s="78"/>
      <c r="D16" s="77"/>
      <c r="E16" s="82"/>
      <c r="F16" s="83"/>
      <c r="G16" s="81"/>
      <c r="H16" s="81"/>
      <c r="I16" s="2"/>
    </row>
    <row r="17" spans="1:9" x14ac:dyDescent="0.3">
      <c r="A17" s="2"/>
      <c r="B17" s="2"/>
      <c r="C17" s="78"/>
      <c r="D17" s="77"/>
      <c r="E17" s="82"/>
      <c r="F17" s="83"/>
      <c r="G17" s="81"/>
      <c r="H17" s="81"/>
      <c r="I17" s="2"/>
    </row>
    <row r="18" spans="1:9" x14ac:dyDescent="0.3">
      <c r="A18" s="2"/>
      <c r="B18" s="2"/>
      <c r="C18" s="78"/>
      <c r="D18" s="77"/>
      <c r="E18" s="82"/>
      <c r="F18" s="83"/>
      <c r="G18" s="81"/>
      <c r="H18" s="81"/>
      <c r="I18" s="2"/>
    </row>
    <row r="19" spans="1:9" x14ac:dyDescent="0.3">
      <c r="A19" s="2"/>
      <c r="B19" s="2"/>
      <c r="C19" s="78"/>
      <c r="D19" s="77"/>
      <c r="E19" s="82"/>
      <c r="F19" s="83"/>
      <c r="G19" s="81"/>
      <c r="H19" s="81"/>
      <c r="I19" s="2"/>
    </row>
    <row r="20" spans="1:9" x14ac:dyDescent="0.3">
      <c r="A20" s="2"/>
      <c r="B20" s="2"/>
      <c r="C20" s="78"/>
      <c r="D20" s="77"/>
      <c r="E20" s="82"/>
      <c r="F20" s="83"/>
      <c r="G20" s="81"/>
      <c r="H20" s="81"/>
      <c r="I20" s="2"/>
    </row>
    <row r="21" spans="1:9" x14ac:dyDescent="0.3">
      <c r="A21" s="2"/>
      <c r="B21" s="2"/>
      <c r="C21" s="78"/>
      <c r="D21" s="77"/>
      <c r="E21" s="82"/>
      <c r="F21" s="83"/>
      <c r="G21" s="81"/>
      <c r="H21" s="81"/>
      <c r="I21" s="2"/>
    </row>
    <row r="22" spans="1:9" x14ac:dyDescent="0.3">
      <c r="A22" s="2"/>
      <c r="B22" s="2"/>
      <c r="C22" s="78"/>
      <c r="D22" s="77"/>
      <c r="E22" s="82"/>
      <c r="F22" s="83"/>
      <c r="G22" s="81"/>
      <c r="H22" s="81"/>
      <c r="I22" s="2"/>
    </row>
    <row r="23" spans="1:9" x14ac:dyDescent="0.3">
      <c r="A23" s="2"/>
      <c r="B23" s="2"/>
      <c r="C23" s="78"/>
      <c r="D23" s="77"/>
      <c r="E23" s="82"/>
      <c r="F23" s="83"/>
      <c r="G23" s="81"/>
      <c r="H23" s="81"/>
      <c r="I23" s="2"/>
    </row>
    <row r="24" spans="1:9" x14ac:dyDescent="0.3">
      <c r="A24" s="2"/>
      <c r="B24" s="2"/>
      <c r="C24" s="78"/>
      <c r="D24" s="77"/>
      <c r="E24" s="82"/>
      <c r="F24" s="83"/>
      <c r="G24" s="81"/>
      <c r="H24" s="81"/>
      <c r="I24" s="2"/>
    </row>
    <row r="25" spans="1:9" x14ac:dyDescent="0.3">
      <c r="A25" s="2"/>
      <c r="B25" s="2"/>
      <c r="C25" s="78"/>
      <c r="D25" s="77"/>
      <c r="E25" s="82"/>
      <c r="F25" s="83"/>
      <c r="G25" s="81"/>
      <c r="H25" s="81"/>
      <c r="I25" s="2"/>
    </row>
    <row r="26" spans="1:9" x14ac:dyDescent="0.3">
      <c r="A26" s="2"/>
      <c r="B26" s="2"/>
      <c r="C26" s="78"/>
      <c r="D26" s="77"/>
      <c r="E26" s="82"/>
      <c r="F26" s="83"/>
      <c r="G26" s="81"/>
      <c r="H26" s="81"/>
      <c r="I26" s="2"/>
    </row>
    <row r="27" spans="1:9" x14ac:dyDescent="0.3">
      <c r="A27" s="2"/>
      <c r="B27" s="2"/>
      <c r="C27" s="78"/>
      <c r="D27" s="77"/>
      <c r="E27" s="82"/>
      <c r="F27" s="83"/>
      <c r="G27" s="81"/>
      <c r="H27" s="81"/>
      <c r="I27" s="2"/>
    </row>
    <row r="28" spans="1:9" x14ac:dyDescent="0.3">
      <c r="A28" s="2"/>
      <c r="B28" s="2"/>
      <c r="C28" s="78"/>
      <c r="D28" s="77"/>
      <c r="E28" s="82"/>
      <c r="F28" s="83"/>
      <c r="G28" s="81"/>
      <c r="H28" s="81"/>
      <c r="I28" s="2"/>
    </row>
    <row r="29" spans="1:9" x14ac:dyDescent="0.3">
      <c r="A29" s="2"/>
      <c r="B29" s="2"/>
      <c r="C29" s="78"/>
      <c r="D29" s="77"/>
      <c r="E29" s="82"/>
      <c r="F29" s="83"/>
      <c r="G29" s="81"/>
      <c r="H29" s="81"/>
      <c r="I29" s="2"/>
    </row>
    <row r="30" spans="1:9" x14ac:dyDescent="0.3">
      <c r="A30" s="2"/>
      <c r="B30" s="2"/>
      <c r="C30" s="78"/>
      <c r="D30" s="77"/>
      <c r="E30" s="82"/>
      <c r="F30" s="83"/>
      <c r="G30" s="81"/>
      <c r="H30" s="81"/>
      <c r="I30" s="2"/>
    </row>
    <row r="31" spans="1:9" x14ac:dyDescent="0.3">
      <c r="A31" s="2"/>
      <c r="B31" s="2"/>
      <c r="C31" s="78"/>
      <c r="D31" s="77"/>
      <c r="E31" s="82"/>
      <c r="F31" s="83"/>
      <c r="G31" s="81"/>
      <c r="H31" s="81"/>
      <c r="I31" s="2"/>
    </row>
    <row r="32" spans="1:9" x14ac:dyDescent="0.3">
      <c r="A32" s="2"/>
      <c r="B32" s="2"/>
      <c r="C32" s="78"/>
      <c r="D32" s="77"/>
      <c r="E32" s="82"/>
      <c r="F32" s="83"/>
      <c r="G32" s="81"/>
      <c r="H32" s="81"/>
      <c r="I32" s="2"/>
    </row>
    <row r="33" spans="1:9" x14ac:dyDescent="0.3">
      <c r="A33" s="2"/>
      <c r="B33" s="2"/>
      <c r="C33" s="78"/>
      <c r="D33" s="77"/>
      <c r="E33" s="82"/>
      <c r="F33" s="83"/>
      <c r="G33" s="81"/>
      <c r="H33" s="81"/>
      <c r="I33" s="2"/>
    </row>
    <row r="34" spans="1:9" x14ac:dyDescent="0.3">
      <c r="A34" s="2"/>
      <c r="B34" s="2"/>
      <c r="C34" s="78"/>
      <c r="D34" s="77"/>
      <c r="E34" s="82"/>
      <c r="F34" s="83"/>
      <c r="G34" s="81"/>
      <c r="H34" s="81"/>
      <c r="I34" s="2"/>
    </row>
    <row r="35" spans="1:9" x14ac:dyDescent="0.3">
      <c r="A35" s="2"/>
      <c r="B35" s="2"/>
      <c r="C35" s="78"/>
      <c r="D35" s="77"/>
      <c r="E35" s="82"/>
      <c r="F35" s="83"/>
      <c r="G35" s="81"/>
      <c r="H35" s="81"/>
      <c r="I35" s="2"/>
    </row>
    <row r="36" spans="1:9" x14ac:dyDescent="0.3">
      <c r="A36" s="2"/>
      <c r="B36" s="2"/>
      <c r="C36" s="78"/>
      <c r="D36" s="77"/>
      <c r="E36" s="82"/>
      <c r="F36" s="83"/>
      <c r="G36" s="81"/>
      <c r="H36" s="81"/>
      <c r="I36" s="2"/>
    </row>
    <row r="37" spans="1:9" x14ac:dyDescent="0.3">
      <c r="A37" s="2"/>
      <c r="B37" s="2"/>
      <c r="C37" s="78"/>
      <c r="D37" s="77"/>
      <c r="E37" s="82"/>
      <c r="F37" s="83"/>
      <c r="G37" s="81"/>
      <c r="H37" s="81"/>
      <c r="I37" s="2"/>
    </row>
    <row r="38" spans="1:9" x14ac:dyDescent="0.3">
      <c r="A38" s="2"/>
      <c r="B38" s="2"/>
      <c r="C38" s="78"/>
      <c r="D38" s="77"/>
      <c r="E38" s="82"/>
      <c r="F38" s="83"/>
      <c r="G38" s="81"/>
      <c r="H38" s="81"/>
      <c r="I38" s="2"/>
    </row>
    <row r="39" spans="1:9" x14ac:dyDescent="0.3">
      <c r="A39" s="2"/>
      <c r="B39" s="2"/>
      <c r="C39" s="78"/>
      <c r="D39" s="77"/>
      <c r="E39" s="82"/>
      <c r="F39" s="83"/>
      <c r="G39" s="81"/>
      <c r="H39" s="81"/>
      <c r="I39" s="2"/>
    </row>
    <row r="40" spans="1:9" x14ac:dyDescent="0.3">
      <c r="A40" s="2"/>
      <c r="B40" s="2"/>
      <c r="C40" s="78"/>
      <c r="D40" s="77"/>
      <c r="E40" s="82"/>
      <c r="F40" s="83"/>
      <c r="G40" s="81"/>
      <c r="H40" s="81"/>
      <c r="I40" s="2"/>
    </row>
    <row r="41" spans="1:9" x14ac:dyDescent="0.3">
      <c r="A41" s="2"/>
      <c r="B41" s="2"/>
      <c r="C41" s="78"/>
      <c r="D41" s="77"/>
      <c r="E41" s="82"/>
      <c r="F41" s="83"/>
      <c r="G41" s="81"/>
      <c r="H41" s="81"/>
      <c r="I41" s="2"/>
    </row>
    <row r="42" spans="1:9" x14ac:dyDescent="0.3">
      <c r="A42" s="2"/>
      <c r="B42" s="2"/>
      <c r="C42" s="78"/>
      <c r="D42" s="77"/>
      <c r="E42" s="82"/>
      <c r="F42" s="83"/>
      <c r="G42" s="81"/>
      <c r="H42" s="81"/>
      <c r="I42" s="2"/>
    </row>
    <row r="43" spans="1:9" x14ac:dyDescent="0.3">
      <c r="A43" s="2"/>
      <c r="B43" s="2"/>
      <c r="C43" s="78"/>
      <c r="D43" s="77"/>
      <c r="E43" s="82"/>
      <c r="F43" s="83"/>
      <c r="G43" s="81"/>
      <c r="H43" s="81"/>
      <c r="I43" s="2"/>
    </row>
    <row r="44" spans="1:9" x14ac:dyDescent="0.3">
      <c r="A44" s="2"/>
      <c r="B44" s="2"/>
      <c r="C44" s="78"/>
      <c r="D44" s="77"/>
      <c r="E44" s="82"/>
      <c r="F44" s="83"/>
      <c r="G44" s="81"/>
      <c r="H44" s="81"/>
      <c r="I44" s="2"/>
    </row>
    <row r="45" spans="1:9" x14ac:dyDescent="0.3">
      <c r="A45" s="2"/>
      <c r="B45" s="2"/>
      <c r="C45" s="78"/>
      <c r="D45" s="77"/>
      <c r="E45" s="82"/>
      <c r="F45" s="83"/>
      <c r="G45" s="81"/>
      <c r="H45" s="81"/>
      <c r="I45" s="2"/>
    </row>
    <row r="46" spans="1:9" x14ac:dyDescent="0.3">
      <c r="A46" s="2"/>
      <c r="B46" s="2"/>
      <c r="C46" s="78"/>
      <c r="D46" s="77"/>
      <c r="E46" s="82"/>
      <c r="F46" s="83"/>
      <c r="G46" s="81"/>
      <c r="H46" s="81"/>
      <c r="I46" s="2"/>
    </row>
    <row r="47" spans="1:9" x14ac:dyDescent="0.3">
      <c r="A47" s="2"/>
      <c r="B47" s="2"/>
      <c r="C47" s="78"/>
      <c r="D47" s="77"/>
      <c r="E47" s="82"/>
      <c r="F47" s="83"/>
      <c r="G47" s="81"/>
      <c r="H47" s="81"/>
      <c r="I47" s="2"/>
    </row>
    <row r="48" spans="1:9" x14ac:dyDescent="0.3">
      <c r="A48" s="2"/>
      <c r="B48" s="2"/>
      <c r="C48" s="78"/>
      <c r="D48" s="77"/>
      <c r="E48" s="82"/>
      <c r="F48" s="83"/>
      <c r="G48" s="81"/>
      <c r="H48" s="81"/>
      <c r="I48" s="2"/>
    </row>
    <row r="49" spans="1:9" x14ac:dyDescent="0.3">
      <c r="A49" s="2"/>
      <c r="B49" s="2"/>
      <c r="C49" s="78"/>
      <c r="D49" s="77"/>
      <c r="E49" s="82"/>
      <c r="F49" s="83"/>
      <c r="G49" s="81"/>
      <c r="H49" s="81"/>
      <c r="I49" s="2"/>
    </row>
    <row r="50" spans="1:9" x14ac:dyDescent="0.3">
      <c r="A50" s="2"/>
      <c r="B50" s="2"/>
      <c r="C50" s="78"/>
      <c r="D50" s="77"/>
      <c r="E50" s="82"/>
      <c r="F50" s="83"/>
      <c r="G50" s="81"/>
      <c r="H50" s="81"/>
      <c r="I50" s="2"/>
    </row>
    <row r="51" spans="1:9" x14ac:dyDescent="0.3">
      <c r="A51" s="2"/>
      <c r="B51" s="2"/>
      <c r="C51" s="78"/>
      <c r="D51" s="77"/>
      <c r="E51" s="82"/>
      <c r="F51" s="83"/>
      <c r="G51" s="81"/>
      <c r="H51" s="81"/>
      <c r="I51" s="2"/>
    </row>
    <row r="52" spans="1:9" x14ac:dyDescent="0.3">
      <c r="A52" s="2"/>
      <c r="B52" s="2"/>
      <c r="C52" s="78"/>
      <c r="D52" s="77"/>
      <c r="E52" s="82"/>
      <c r="F52" s="83"/>
      <c r="G52" s="81"/>
      <c r="H52" s="81"/>
      <c r="I52" s="2"/>
    </row>
    <row r="53" spans="1:9" x14ac:dyDescent="0.3">
      <c r="A53" s="2"/>
      <c r="B53" s="2"/>
      <c r="C53" s="78"/>
      <c r="D53" s="77"/>
      <c r="E53" s="82"/>
      <c r="F53" s="83"/>
      <c r="G53" s="81"/>
      <c r="H53" s="81"/>
      <c r="I53" s="2"/>
    </row>
    <row r="54" spans="1:9" x14ac:dyDescent="0.3">
      <c r="A54" s="2"/>
      <c r="B54" s="2"/>
      <c r="C54" s="78"/>
      <c r="D54" s="77"/>
      <c r="E54" s="82"/>
      <c r="F54" s="83"/>
      <c r="G54" s="81"/>
      <c r="H54" s="81"/>
      <c r="I54" s="2"/>
    </row>
    <row r="55" spans="1:9" x14ac:dyDescent="0.3">
      <c r="A55" s="2"/>
      <c r="B55" s="2"/>
      <c r="C55" s="78"/>
      <c r="D55" s="77"/>
      <c r="E55" s="82"/>
      <c r="F55" s="83"/>
      <c r="G55" s="81"/>
      <c r="H55" s="81"/>
      <c r="I55" s="2"/>
    </row>
    <row r="56" spans="1:9" x14ac:dyDescent="0.3">
      <c r="A56" s="2"/>
      <c r="B56" s="2"/>
      <c r="C56" s="78"/>
      <c r="D56" s="77"/>
      <c r="E56" s="82"/>
      <c r="F56" s="83"/>
      <c r="G56" s="81"/>
      <c r="H56" s="81"/>
      <c r="I56" s="2"/>
    </row>
    <row r="57" spans="1:9" x14ac:dyDescent="0.3">
      <c r="A57" s="2"/>
      <c r="B57" s="2"/>
      <c r="C57" s="78"/>
      <c r="D57" s="77"/>
      <c r="E57" s="82"/>
      <c r="F57" s="83"/>
      <c r="G57" s="81"/>
      <c r="H57" s="81"/>
      <c r="I57" s="2"/>
    </row>
    <row r="58" spans="1:9" x14ac:dyDescent="0.3">
      <c r="A58" s="2"/>
      <c r="B58" s="2"/>
      <c r="C58" s="78"/>
      <c r="D58" s="77"/>
      <c r="E58" s="82"/>
      <c r="F58" s="83"/>
      <c r="G58" s="81"/>
      <c r="H58" s="81"/>
      <c r="I58" s="2"/>
    </row>
    <row r="59" spans="1:9" x14ac:dyDescent="0.3">
      <c r="A59" s="2"/>
      <c r="B59" s="2"/>
      <c r="C59" s="78"/>
      <c r="D59" s="77"/>
      <c r="E59" s="82"/>
      <c r="F59" s="83"/>
      <c r="G59" s="81"/>
      <c r="H59" s="81"/>
      <c r="I59" s="2"/>
    </row>
    <row r="60" spans="1:9" x14ac:dyDescent="0.3">
      <c r="A60" s="2"/>
      <c r="B60" s="2"/>
      <c r="C60" s="78"/>
      <c r="D60" s="77"/>
      <c r="E60" s="82"/>
      <c r="F60" s="83"/>
      <c r="G60" s="81"/>
      <c r="H60" s="81"/>
      <c r="I60" s="2"/>
    </row>
    <row r="61" spans="1:9" x14ac:dyDescent="0.3">
      <c r="A61" s="2"/>
      <c r="B61" s="2"/>
      <c r="C61" s="78"/>
      <c r="D61" s="77"/>
      <c r="E61" s="82"/>
      <c r="F61" s="83"/>
      <c r="G61" s="81"/>
      <c r="H61" s="81"/>
      <c r="I61" s="2"/>
    </row>
    <row r="62" spans="1:9" x14ac:dyDescent="0.3">
      <c r="A62" s="2"/>
      <c r="B62" s="2"/>
      <c r="C62" s="78"/>
      <c r="D62" s="77"/>
      <c r="E62" s="82"/>
      <c r="F62" s="83"/>
      <c r="G62" s="81"/>
      <c r="H62" s="81"/>
      <c r="I62" s="2"/>
    </row>
    <row r="63" spans="1:9" x14ac:dyDescent="0.3">
      <c r="A63" s="2"/>
      <c r="B63" s="2"/>
      <c r="C63" s="78"/>
      <c r="D63" s="77"/>
      <c r="E63" s="82"/>
      <c r="F63" s="83"/>
      <c r="G63" s="81"/>
      <c r="H63" s="81"/>
      <c r="I63" s="2"/>
    </row>
    <row r="64" spans="1:9" x14ac:dyDescent="0.3">
      <c r="A64" s="2"/>
      <c r="B64" s="2"/>
      <c r="C64" s="78"/>
      <c r="D64" s="77"/>
      <c r="E64" s="82"/>
      <c r="F64" s="83"/>
      <c r="G64" s="81"/>
      <c r="H64" s="81"/>
      <c r="I64" s="2"/>
    </row>
    <row r="65" spans="1:9" x14ac:dyDescent="0.3">
      <c r="A65" s="2"/>
      <c r="B65" s="2"/>
      <c r="C65" s="78"/>
      <c r="D65" s="77"/>
      <c r="E65" s="82"/>
      <c r="F65" s="83"/>
      <c r="G65" s="81"/>
      <c r="H65" s="81"/>
      <c r="I65" s="2"/>
    </row>
    <row r="66" spans="1:9" x14ac:dyDescent="0.3">
      <c r="A66" s="2"/>
      <c r="B66" s="2"/>
      <c r="C66" s="78"/>
      <c r="D66" s="77"/>
      <c r="E66" s="82"/>
      <c r="F66" s="83"/>
      <c r="G66" s="81"/>
      <c r="H66" s="81"/>
      <c r="I66" s="2"/>
    </row>
    <row r="67" spans="1:9" x14ac:dyDescent="0.3">
      <c r="A67" s="2"/>
      <c r="B67" s="2"/>
      <c r="C67" s="78"/>
      <c r="D67" s="77"/>
      <c r="E67" s="82"/>
      <c r="F67" s="83"/>
      <c r="G67" s="81"/>
      <c r="H67" s="81"/>
      <c r="I67" s="2"/>
    </row>
    <row r="68" spans="1:9" x14ac:dyDescent="0.3">
      <c r="A68" s="2"/>
      <c r="B68" s="2"/>
      <c r="C68" s="78"/>
      <c r="D68" s="77"/>
      <c r="E68" s="82"/>
      <c r="F68" s="83"/>
      <c r="G68" s="81"/>
      <c r="H68" s="81"/>
      <c r="I68" s="2"/>
    </row>
    <row r="69" spans="1:9" x14ac:dyDescent="0.3">
      <c r="A69" s="2"/>
      <c r="B69" s="2"/>
      <c r="C69" s="78"/>
      <c r="D69" s="77"/>
      <c r="E69" s="82"/>
      <c r="F69" s="83"/>
      <c r="G69" s="81"/>
      <c r="H69" s="81"/>
      <c r="I69" s="2"/>
    </row>
    <row r="70" spans="1:9" x14ac:dyDescent="0.3">
      <c r="A70" s="2"/>
      <c r="B70" s="2"/>
      <c r="C70" s="78"/>
      <c r="D70" s="77"/>
      <c r="E70" s="82"/>
      <c r="F70" s="83"/>
      <c r="G70" s="81"/>
      <c r="H70" s="81"/>
      <c r="I70" s="2"/>
    </row>
    <row r="71" spans="1:9" x14ac:dyDescent="0.3">
      <c r="A71" s="2"/>
      <c r="B71" s="2"/>
      <c r="C71" s="78"/>
      <c r="D71" s="77"/>
      <c r="E71" s="82"/>
      <c r="F71" s="83"/>
      <c r="G71" s="81"/>
      <c r="H71" s="81"/>
      <c r="I71" s="2"/>
    </row>
    <row r="72" spans="1:9" x14ac:dyDescent="0.3">
      <c r="A72" s="2"/>
      <c r="B72" s="2"/>
      <c r="C72" s="78"/>
      <c r="D72" s="77"/>
      <c r="E72" s="82"/>
      <c r="F72" s="83"/>
      <c r="G72" s="81"/>
      <c r="H72" s="81"/>
      <c r="I72" s="2"/>
    </row>
    <row r="73" spans="1:9" x14ac:dyDescent="0.3">
      <c r="A73" s="2"/>
      <c r="B73" s="2"/>
      <c r="C73" s="78"/>
      <c r="D73" s="77"/>
      <c r="E73" s="82"/>
      <c r="F73" s="83"/>
      <c r="G73" s="81"/>
      <c r="H73" s="81"/>
      <c r="I73" s="2"/>
    </row>
    <row r="74" spans="1:9" x14ac:dyDescent="0.3">
      <c r="A74" s="2"/>
      <c r="B74" s="2"/>
      <c r="C74" s="78"/>
      <c r="D74" s="77"/>
      <c r="E74" s="82"/>
      <c r="F74" s="83"/>
      <c r="G74" s="81"/>
      <c r="H74" s="81"/>
      <c r="I74" s="2"/>
    </row>
    <row r="75" spans="1:9" x14ac:dyDescent="0.3">
      <c r="A75" s="2"/>
      <c r="B75" s="2"/>
      <c r="C75" s="78"/>
      <c r="D75" s="77"/>
      <c r="E75" s="82"/>
      <c r="F75" s="83"/>
      <c r="G75" s="81"/>
      <c r="H75" s="81"/>
      <c r="I75" s="2"/>
    </row>
    <row r="76" spans="1:9" x14ac:dyDescent="0.3">
      <c r="A76" s="2"/>
      <c r="B76" s="2"/>
      <c r="C76" s="78"/>
      <c r="D76" s="77"/>
      <c r="E76" s="82"/>
      <c r="F76" s="83"/>
      <c r="G76" s="81"/>
      <c r="H76" s="81"/>
      <c r="I76" s="2"/>
    </row>
    <row r="77" spans="1:9" x14ac:dyDescent="0.3">
      <c r="A77" s="2"/>
      <c r="B77" s="2"/>
      <c r="C77" s="78"/>
      <c r="D77" s="77"/>
      <c r="E77" s="82"/>
      <c r="F77" s="83"/>
      <c r="G77" s="81"/>
      <c r="H77" s="81"/>
      <c r="I77" s="2"/>
    </row>
    <row r="78" spans="1:9" x14ac:dyDescent="0.3">
      <c r="A78" s="2"/>
      <c r="B78" s="2"/>
      <c r="C78" s="78"/>
      <c r="D78" s="77"/>
      <c r="E78" s="82"/>
      <c r="F78" s="83"/>
      <c r="G78" s="81"/>
      <c r="H78" s="81"/>
      <c r="I78" s="2"/>
    </row>
    <row r="79" spans="1:9" x14ac:dyDescent="0.3">
      <c r="A79" s="2"/>
      <c r="B79" s="2"/>
      <c r="C79" s="78"/>
      <c r="D79" s="77"/>
      <c r="E79" s="82"/>
      <c r="F79" s="83"/>
      <c r="G79" s="81"/>
      <c r="H79" s="81"/>
      <c r="I79" s="2"/>
    </row>
    <row r="80" spans="1:9" x14ac:dyDescent="0.3">
      <c r="A80" s="2"/>
      <c r="B80" s="2"/>
      <c r="C80" s="78"/>
      <c r="D80" s="77"/>
      <c r="E80" s="82"/>
      <c r="F80" s="83"/>
      <c r="G80" s="81"/>
      <c r="H80" s="81"/>
      <c r="I80" s="2"/>
    </row>
    <row r="81" spans="1:9" x14ac:dyDescent="0.3">
      <c r="A81" s="2"/>
      <c r="B81" s="2"/>
      <c r="C81" s="78"/>
      <c r="D81" s="77"/>
      <c r="E81" s="82"/>
      <c r="F81" s="83"/>
      <c r="G81" s="81"/>
      <c r="H81" s="81"/>
      <c r="I81" s="2"/>
    </row>
    <row r="82" spans="1:9" x14ac:dyDescent="0.3">
      <c r="A82" s="2"/>
      <c r="B82" s="2"/>
      <c r="C82" s="78"/>
      <c r="D82" s="77"/>
      <c r="E82" s="82"/>
      <c r="F82" s="83"/>
      <c r="G82" s="81"/>
      <c r="H82" s="81"/>
      <c r="I82" s="2"/>
    </row>
    <row r="83" spans="1:9" x14ac:dyDescent="0.3">
      <c r="A83" s="2"/>
      <c r="B83" s="2"/>
      <c r="C83" s="78"/>
      <c r="D83" s="77"/>
      <c r="E83" s="82"/>
      <c r="F83" s="83"/>
      <c r="G83" s="81"/>
      <c r="H83" s="81"/>
      <c r="I83" s="2"/>
    </row>
    <row r="84" spans="1:9" x14ac:dyDescent="0.3">
      <c r="A84" s="2"/>
      <c r="B84" s="2"/>
      <c r="C84" s="78"/>
      <c r="D84" s="77"/>
      <c r="E84" s="82"/>
      <c r="F84" s="83"/>
      <c r="G84" s="81"/>
      <c r="H84" s="81"/>
      <c r="I84" s="2"/>
    </row>
    <row r="85" spans="1:9" x14ac:dyDescent="0.3">
      <c r="A85" s="2"/>
      <c r="B85" s="2"/>
      <c r="C85" s="78"/>
      <c r="D85" s="77"/>
      <c r="E85" s="82"/>
      <c r="F85" s="83"/>
      <c r="G85" s="81"/>
      <c r="H85" s="81"/>
      <c r="I85" s="2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6"/>
  <sheetViews>
    <sheetView workbookViewId="0">
      <selection activeCell="D16" sqref="D16"/>
    </sheetView>
  </sheetViews>
  <sheetFormatPr baseColWidth="10" defaultColWidth="11.21875" defaultRowHeight="14.4" x14ac:dyDescent="0.3"/>
  <cols>
    <col min="1" max="1" width="10.77734375" bestFit="1" customWidth="1"/>
    <col min="2" max="2" width="39.33203125" bestFit="1" customWidth="1"/>
    <col min="3" max="3" width="10.88671875" style="4" bestFit="1" customWidth="1"/>
    <col min="4" max="4" width="12.77734375" style="17" bestFit="1" customWidth="1"/>
    <col min="5" max="5" width="12.77734375" style="18" bestFit="1" customWidth="1"/>
    <col min="6" max="6" width="17.6640625" style="20" bestFit="1" customWidth="1"/>
    <col min="7" max="7" width="18.33203125" style="21" bestFit="1" customWidth="1"/>
    <col min="8" max="8" width="20.44140625" style="21" bestFit="1" customWidth="1"/>
    <col min="9" max="9" width="33.21875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6" t="s">
        <v>3</v>
      </c>
      <c r="E1" s="6" t="s">
        <v>4</v>
      </c>
      <c r="F1" s="1" t="s">
        <v>5</v>
      </c>
      <c r="G1" s="1" t="s">
        <v>6</v>
      </c>
      <c r="H1" s="1" t="s">
        <v>7</v>
      </c>
    </row>
    <row r="2" spans="1:9" s="22" customFormat="1" x14ac:dyDescent="0.3">
      <c r="A2" s="98">
        <v>45223</v>
      </c>
      <c r="B2" s="13" t="s">
        <v>116</v>
      </c>
      <c r="C2" s="98">
        <v>45224</v>
      </c>
      <c r="D2" s="101">
        <v>0.19</v>
      </c>
      <c r="E2" s="101"/>
      <c r="F2" s="13"/>
      <c r="G2" s="13" t="s">
        <v>8</v>
      </c>
      <c r="H2" s="13" t="s">
        <v>43</v>
      </c>
      <c r="I2" s="43"/>
    </row>
    <row r="3" spans="1:9" s="24" customFormat="1" x14ac:dyDescent="0.3">
      <c r="A3" s="98">
        <v>45204</v>
      </c>
      <c r="B3" s="13" t="s">
        <v>54</v>
      </c>
      <c r="C3" s="98">
        <v>45203</v>
      </c>
      <c r="D3" s="101">
        <v>0.75</v>
      </c>
      <c r="E3" s="101"/>
      <c r="F3" s="13" t="s">
        <v>76</v>
      </c>
      <c r="G3" s="13" t="s">
        <v>8</v>
      </c>
      <c r="H3" s="13" t="s">
        <v>43</v>
      </c>
      <c r="I3" s="92"/>
    </row>
    <row r="4" spans="1:9" s="22" customFormat="1" x14ac:dyDescent="0.3">
      <c r="A4" s="98">
        <v>45215</v>
      </c>
      <c r="B4" s="13" t="s">
        <v>95</v>
      </c>
      <c r="C4" s="98">
        <v>45212</v>
      </c>
      <c r="D4" s="101">
        <v>0.75</v>
      </c>
      <c r="E4" s="101"/>
      <c r="F4" s="13"/>
      <c r="G4" s="13" t="s">
        <v>8</v>
      </c>
      <c r="H4" s="13" t="s">
        <v>43</v>
      </c>
      <c r="I4" s="43"/>
    </row>
    <row r="5" spans="1:9" s="22" customFormat="1" x14ac:dyDescent="0.3">
      <c r="A5" s="98">
        <v>45218</v>
      </c>
      <c r="B5" s="13" t="s">
        <v>100</v>
      </c>
      <c r="C5" s="98">
        <v>45217</v>
      </c>
      <c r="D5" s="101">
        <v>0.75</v>
      </c>
      <c r="E5" s="101"/>
      <c r="F5" s="13"/>
      <c r="G5" s="13" t="s">
        <v>8</v>
      </c>
      <c r="H5" s="13" t="s">
        <v>43</v>
      </c>
      <c r="I5" s="43"/>
    </row>
    <row r="6" spans="1:9" s="22" customFormat="1" x14ac:dyDescent="0.3">
      <c r="A6" s="98">
        <v>45222</v>
      </c>
      <c r="B6" s="13" t="s">
        <v>108</v>
      </c>
      <c r="C6" s="98">
        <v>45219</v>
      </c>
      <c r="D6" s="101">
        <v>0.75</v>
      </c>
      <c r="E6" s="101"/>
      <c r="F6" s="13"/>
      <c r="G6" s="13" t="s">
        <v>8</v>
      </c>
      <c r="H6" s="13" t="s">
        <v>43</v>
      </c>
      <c r="I6" s="43"/>
    </row>
    <row r="7" spans="1:9" s="22" customFormat="1" x14ac:dyDescent="0.3">
      <c r="A7" s="98">
        <v>45223</v>
      </c>
      <c r="B7" s="13" t="s">
        <v>117</v>
      </c>
      <c r="C7" s="98">
        <v>45224</v>
      </c>
      <c r="D7" s="101">
        <v>1</v>
      </c>
      <c r="E7" s="101"/>
      <c r="F7" s="13"/>
      <c r="G7" s="13" t="s">
        <v>8</v>
      </c>
      <c r="H7" s="13" t="s">
        <v>43</v>
      </c>
      <c r="I7" s="43"/>
    </row>
    <row r="8" spans="1:9" s="22" customFormat="1" x14ac:dyDescent="0.3">
      <c r="A8" s="98">
        <v>45204</v>
      </c>
      <c r="B8" s="13" t="s">
        <v>55</v>
      </c>
      <c r="C8" s="98">
        <v>45203</v>
      </c>
      <c r="D8" s="101">
        <v>1.7849999999999999</v>
      </c>
      <c r="E8" s="101"/>
      <c r="F8" s="13" t="s">
        <v>76</v>
      </c>
      <c r="G8" s="13" t="s">
        <v>8</v>
      </c>
      <c r="H8" s="13" t="s">
        <v>43</v>
      </c>
      <c r="I8" s="43"/>
    </row>
    <row r="9" spans="1:9" s="22" customFormat="1" x14ac:dyDescent="0.3">
      <c r="A9" s="98">
        <v>45215</v>
      </c>
      <c r="B9" s="13" t="s">
        <v>96</v>
      </c>
      <c r="C9" s="98">
        <v>45212</v>
      </c>
      <c r="D9" s="101">
        <v>1.7849999999999999</v>
      </c>
      <c r="E9" s="101"/>
      <c r="F9" s="13"/>
      <c r="G9" s="13" t="s">
        <v>8</v>
      </c>
      <c r="H9" s="13" t="s">
        <v>43</v>
      </c>
      <c r="I9" s="43"/>
    </row>
    <row r="10" spans="1:9" s="22" customFormat="1" x14ac:dyDescent="0.3">
      <c r="A10" s="98">
        <v>45218</v>
      </c>
      <c r="B10" s="13" t="s">
        <v>101</v>
      </c>
      <c r="C10" s="98">
        <v>45217</v>
      </c>
      <c r="D10" s="101">
        <v>1.7849999999999999</v>
      </c>
      <c r="E10" s="101"/>
      <c r="F10" s="13"/>
      <c r="G10" s="13" t="s">
        <v>8</v>
      </c>
      <c r="H10" s="13" t="s">
        <v>43</v>
      </c>
      <c r="I10" s="43"/>
    </row>
    <row r="11" spans="1:9" s="22" customFormat="1" x14ac:dyDescent="0.3">
      <c r="A11" s="98">
        <v>45222</v>
      </c>
      <c r="B11" s="13" t="s">
        <v>109</v>
      </c>
      <c r="C11" s="98">
        <v>45219</v>
      </c>
      <c r="D11" s="101">
        <v>1.7849999999999999</v>
      </c>
      <c r="E11" s="101"/>
      <c r="F11" s="13"/>
      <c r="G11" s="13" t="s">
        <v>8</v>
      </c>
      <c r="H11" s="13" t="s">
        <v>43</v>
      </c>
      <c r="I11" s="43"/>
    </row>
    <row r="12" spans="1:9" s="22" customFormat="1" x14ac:dyDescent="0.3">
      <c r="A12" s="98">
        <v>45230</v>
      </c>
      <c r="B12" s="13" t="s">
        <v>133</v>
      </c>
      <c r="C12" s="98">
        <v>45230</v>
      </c>
      <c r="D12" s="101">
        <v>3.53</v>
      </c>
      <c r="E12" s="101"/>
      <c r="F12" s="13"/>
      <c r="G12" s="13" t="s">
        <v>8</v>
      </c>
      <c r="H12" s="13" t="s">
        <v>43</v>
      </c>
      <c r="I12" s="43"/>
    </row>
    <row r="13" spans="1:9" s="23" customFormat="1" x14ac:dyDescent="0.3">
      <c r="A13" s="98">
        <v>45230</v>
      </c>
      <c r="B13" s="13" t="s">
        <v>134</v>
      </c>
      <c r="C13" s="98">
        <v>45229</v>
      </c>
      <c r="D13" s="101">
        <v>9.52</v>
      </c>
      <c r="E13" s="101"/>
      <c r="F13" s="13"/>
      <c r="G13" s="13" t="s">
        <v>8</v>
      </c>
      <c r="H13" s="13" t="s">
        <v>43</v>
      </c>
      <c r="I13" s="45"/>
    </row>
    <row r="14" spans="1:9" s="22" customFormat="1" x14ac:dyDescent="0.3">
      <c r="A14" s="98">
        <v>45202</v>
      </c>
      <c r="B14" s="13" t="s">
        <v>47</v>
      </c>
      <c r="C14" s="98">
        <v>45199</v>
      </c>
      <c r="D14" s="101">
        <v>47.037999999999997</v>
      </c>
      <c r="E14" s="101"/>
      <c r="F14" s="13"/>
      <c r="G14" s="13" t="s">
        <v>8</v>
      </c>
      <c r="H14" s="13" t="s">
        <v>43</v>
      </c>
      <c r="I14" s="43"/>
    </row>
    <row r="15" spans="1:9" s="22" customFormat="1" x14ac:dyDescent="0.3">
      <c r="A15" s="99">
        <v>45223</v>
      </c>
      <c r="B15" s="16" t="s">
        <v>118</v>
      </c>
      <c r="C15" s="99">
        <v>45222</v>
      </c>
      <c r="D15" s="102">
        <v>136.05000000000001</v>
      </c>
      <c r="E15" s="102"/>
      <c r="F15" s="116" t="s">
        <v>210</v>
      </c>
      <c r="G15" s="16" t="s">
        <v>283</v>
      </c>
      <c r="H15" s="16" t="s">
        <v>226</v>
      </c>
      <c r="I15" s="43"/>
    </row>
    <row r="16" spans="1:9" s="22" customFormat="1" x14ac:dyDescent="0.3">
      <c r="A16" s="99">
        <v>45222</v>
      </c>
      <c r="B16" s="16" t="s">
        <v>110</v>
      </c>
      <c r="C16" s="99">
        <v>45219</v>
      </c>
      <c r="D16" s="102">
        <v>237.21</v>
      </c>
      <c r="E16" s="102"/>
      <c r="F16" s="116" t="s">
        <v>205</v>
      </c>
      <c r="G16" s="16" t="s">
        <v>286</v>
      </c>
      <c r="H16" s="16" t="s">
        <v>224</v>
      </c>
      <c r="I16" s="43"/>
    </row>
    <row r="17" spans="1:9" s="22" customFormat="1" x14ac:dyDescent="0.3">
      <c r="A17" s="99">
        <v>45225</v>
      </c>
      <c r="B17" s="16" t="s">
        <v>124</v>
      </c>
      <c r="C17" s="99">
        <v>45224</v>
      </c>
      <c r="D17" s="102">
        <v>300</v>
      </c>
      <c r="E17" s="102"/>
      <c r="F17" s="16"/>
      <c r="G17" s="16" t="s">
        <v>74</v>
      </c>
      <c r="H17" s="16"/>
      <c r="I17" s="43"/>
    </row>
    <row r="18" spans="1:9" s="22" customFormat="1" x14ac:dyDescent="0.3">
      <c r="A18" s="99">
        <v>45223</v>
      </c>
      <c r="B18" s="16" t="s">
        <v>119</v>
      </c>
      <c r="C18" s="99">
        <v>45222</v>
      </c>
      <c r="D18" s="102">
        <v>329.88799999999998</v>
      </c>
      <c r="E18" s="102"/>
      <c r="F18" s="116" t="s">
        <v>211</v>
      </c>
      <c r="G18" s="16" t="s">
        <v>286</v>
      </c>
      <c r="H18" s="16" t="s">
        <v>225</v>
      </c>
      <c r="I18" s="43"/>
    </row>
    <row r="19" spans="1:9" s="22" customFormat="1" x14ac:dyDescent="0.3">
      <c r="A19" s="99">
        <v>45222</v>
      </c>
      <c r="B19" s="16" t="s">
        <v>111</v>
      </c>
      <c r="C19" s="99">
        <v>45219</v>
      </c>
      <c r="D19" s="102">
        <v>340</v>
      </c>
      <c r="E19" s="102"/>
      <c r="F19" s="116" t="s">
        <v>206</v>
      </c>
      <c r="G19" s="16" t="s">
        <v>280</v>
      </c>
      <c r="H19" s="16" t="s">
        <v>223</v>
      </c>
      <c r="I19" s="43"/>
    </row>
    <row r="20" spans="1:9" s="22" customFormat="1" x14ac:dyDescent="0.3">
      <c r="A20" s="99">
        <v>45215</v>
      </c>
      <c r="B20" s="16" t="s">
        <v>97</v>
      </c>
      <c r="C20" s="99">
        <v>45212</v>
      </c>
      <c r="D20" s="102">
        <v>515.08000000000004</v>
      </c>
      <c r="E20" s="102"/>
      <c r="F20" s="116" t="s">
        <v>202</v>
      </c>
      <c r="G20" s="16" t="s">
        <v>281</v>
      </c>
      <c r="H20" s="16" t="s">
        <v>203</v>
      </c>
      <c r="I20" s="43"/>
    </row>
    <row r="21" spans="1:9" s="23" customFormat="1" x14ac:dyDescent="0.3">
      <c r="A21" s="99">
        <v>45225</v>
      </c>
      <c r="B21" s="16" t="s">
        <v>125</v>
      </c>
      <c r="C21" s="99">
        <v>45224</v>
      </c>
      <c r="D21" s="102">
        <v>746.78399999999999</v>
      </c>
      <c r="E21" s="102"/>
      <c r="F21" s="116" t="s">
        <v>233</v>
      </c>
      <c r="G21" s="16" t="s">
        <v>283</v>
      </c>
      <c r="H21" s="16" t="s">
        <v>196</v>
      </c>
      <c r="I21" s="45"/>
    </row>
    <row r="22" spans="1:9" s="22" customFormat="1" x14ac:dyDescent="0.3">
      <c r="A22" s="99">
        <v>45222</v>
      </c>
      <c r="B22" s="16" t="s">
        <v>112</v>
      </c>
      <c r="C22" s="99">
        <v>45219</v>
      </c>
      <c r="D22" s="102">
        <v>870</v>
      </c>
      <c r="E22" s="102"/>
      <c r="F22" s="116" t="s">
        <v>207</v>
      </c>
      <c r="G22" s="16" t="s">
        <v>280</v>
      </c>
      <c r="H22" s="16" t="s">
        <v>223</v>
      </c>
      <c r="I22" s="43"/>
    </row>
    <row r="23" spans="1:9" s="22" customFormat="1" x14ac:dyDescent="0.3">
      <c r="A23" s="99">
        <v>45229</v>
      </c>
      <c r="B23" s="16" t="s">
        <v>132</v>
      </c>
      <c r="C23" s="99">
        <v>45226</v>
      </c>
      <c r="D23" s="102">
        <v>966.5</v>
      </c>
      <c r="E23" s="102"/>
      <c r="F23" s="116" t="s">
        <v>230</v>
      </c>
      <c r="G23" s="16" t="s">
        <v>283</v>
      </c>
      <c r="H23" s="16" t="s">
        <v>231</v>
      </c>
      <c r="I23" s="43"/>
    </row>
    <row r="24" spans="1:9" s="23" customFormat="1" x14ac:dyDescent="0.3">
      <c r="A24" s="99">
        <v>45217</v>
      </c>
      <c r="B24" s="16" t="s">
        <v>98</v>
      </c>
      <c r="C24" s="99">
        <v>45216</v>
      </c>
      <c r="D24" s="102">
        <v>1500</v>
      </c>
      <c r="E24" s="102"/>
      <c r="F24" s="116" t="s">
        <v>216</v>
      </c>
      <c r="G24" s="16" t="s">
        <v>281</v>
      </c>
      <c r="H24" s="116" t="s">
        <v>219</v>
      </c>
      <c r="I24" s="45"/>
    </row>
    <row r="25" spans="1:9" s="23" customFormat="1" x14ac:dyDescent="0.3">
      <c r="A25" s="99">
        <v>45225</v>
      </c>
      <c r="B25" s="16" t="s">
        <v>126</v>
      </c>
      <c r="C25" s="99">
        <v>45224</v>
      </c>
      <c r="D25" s="102">
        <v>1716.7249999999999</v>
      </c>
      <c r="E25" s="102"/>
      <c r="F25" s="16"/>
      <c r="G25" s="16" t="s">
        <v>281</v>
      </c>
      <c r="H25" s="16" t="s">
        <v>219</v>
      </c>
      <c r="I25" s="45"/>
    </row>
    <row r="26" spans="1:9" s="23" customFormat="1" x14ac:dyDescent="0.3">
      <c r="A26" s="99">
        <v>45219</v>
      </c>
      <c r="B26" s="16" t="s">
        <v>105</v>
      </c>
      <c r="C26" s="99">
        <v>45218</v>
      </c>
      <c r="D26" s="102">
        <v>2682.9479999999999</v>
      </c>
      <c r="E26" s="102"/>
      <c r="F26" s="116" t="s">
        <v>204</v>
      </c>
      <c r="G26" s="16" t="s">
        <v>281</v>
      </c>
      <c r="H26" s="16" t="s">
        <v>214</v>
      </c>
      <c r="I26" s="45"/>
    </row>
    <row r="27" spans="1:9" s="23" customFormat="1" x14ac:dyDescent="0.3">
      <c r="A27" s="99">
        <v>45223</v>
      </c>
      <c r="B27" s="16" t="s">
        <v>120</v>
      </c>
      <c r="C27" s="99">
        <v>45222</v>
      </c>
      <c r="D27" s="102">
        <v>2997.8870000000002</v>
      </c>
      <c r="E27" s="102"/>
      <c r="F27" s="116" t="s">
        <v>212</v>
      </c>
      <c r="G27" s="16" t="s">
        <v>280</v>
      </c>
      <c r="H27" s="16" t="s">
        <v>222</v>
      </c>
      <c r="I27" s="45"/>
    </row>
    <row r="28" spans="1:9" s="22" customFormat="1" x14ac:dyDescent="0.3">
      <c r="A28" s="99">
        <v>45218</v>
      </c>
      <c r="B28" s="16" t="s">
        <v>102</v>
      </c>
      <c r="C28" s="99">
        <v>45217</v>
      </c>
      <c r="D28" s="102">
        <v>3213</v>
      </c>
      <c r="E28" s="102"/>
      <c r="F28" s="16"/>
      <c r="G28" s="16" t="s">
        <v>281</v>
      </c>
      <c r="H28" s="16" t="s">
        <v>387</v>
      </c>
      <c r="I28" s="43"/>
    </row>
    <row r="29" spans="1:9" s="23" customFormat="1" x14ac:dyDescent="0.3">
      <c r="A29" s="99">
        <v>45226</v>
      </c>
      <c r="B29" s="16" t="s">
        <v>128</v>
      </c>
      <c r="C29" s="99">
        <v>45225</v>
      </c>
      <c r="D29" s="102">
        <v>3750</v>
      </c>
      <c r="E29" s="102"/>
      <c r="F29" s="16"/>
      <c r="G29" s="16" t="s">
        <v>74</v>
      </c>
      <c r="H29" s="16"/>
      <c r="I29" s="45"/>
    </row>
    <row r="30" spans="1:9" s="23" customFormat="1" x14ac:dyDescent="0.3">
      <c r="A30" s="99">
        <v>45222</v>
      </c>
      <c r="B30" s="16" t="s">
        <v>113</v>
      </c>
      <c r="C30" s="99">
        <v>45219</v>
      </c>
      <c r="D30" s="102">
        <v>4337.2</v>
      </c>
      <c r="E30" s="102"/>
      <c r="F30" s="116" t="s">
        <v>208</v>
      </c>
      <c r="G30" s="16" t="s">
        <v>280</v>
      </c>
      <c r="H30" s="16" t="s">
        <v>221</v>
      </c>
      <c r="I30" s="45"/>
    </row>
    <row r="31" spans="1:9" s="23" customFormat="1" x14ac:dyDescent="0.3">
      <c r="A31" s="99">
        <v>45209</v>
      </c>
      <c r="B31" s="16" t="s">
        <v>44</v>
      </c>
      <c r="C31" s="99">
        <v>45208</v>
      </c>
      <c r="D31" s="102">
        <v>4390</v>
      </c>
      <c r="E31" s="102"/>
      <c r="F31" s="116" t="s">
        <v>269</v>
      </c>
      <c r="G31" s="16" t="s">
        <v>281</v>
      </c>
      <c r="H31" s="16" t="s">
        <v>88</v>
      </c>
      <c r="I31" s="45"/>
    </row>
    <row r="32" spans="1:9" s="22" customFormat="1" x14ac:dyDescent="0.3">
      <c r="A32" s="99">
        <v>45202</v>
      </c>
      <c r="B32" s="16" t="s">
        <v>44</v>
      </c>
      <c r="C32" s="99">
        <v>45201</v>
      </c>
      <c r="D32" s="102">
        <v>4713.3999999999996</v>
      </c>
      <c r="E32" s="102"/>
      <c r="F32" s="16" t="s">
        <v>70</v>
      </c>
      <c r="G32" s="16" t="s">
        <v>279</v>
      </c>
      <c r="H32" s="16" t="s">
        <v>78</v>
      </c>
      <c r="I32" s="43"/>
    </row>
    <row r="33" spans="1:9" s="22" customFormat="1" x14ac:dyDescent="0.3">
      <c r="A33" s="99">
        <v>45219</v>
      </c>
      <c r="B33" s="16" t="s">
        <v>106</v>
      </c>
      <c r="C33" s="99">
        <v>45218</v>
      </c>
      <c r="D33" s="102">
        <v>5000</v>
      </c>
      <c r="E33" s="102"/>
      <c r="F33" s="116" t="s">
        <v>218</v>
      </c>
      <c r="G33" s="16" t="s">
        <v>281</v>
      </c>
      <c r="H33" s="16" t="s">
        <v>89</v>
      </c>
      <c r="I33" s="43"/>
    </row>
    <row r="34" spans="1:9" s="22" customFormat="1" x14ac:dyDescent="0.3">
      <c r="A34" s="99">
        <v>45222</v>
      </c>
      <c r="B34" s="16" t="s">
        <v>114</v>
      </c>
      <c r="C34" s="99">
        <v>45219</v>
      </c>
      <c r="D34" s="102">
        <v>5000</v>
      </c>
      <c r="E34" s="102"/>
      <c r="F34" s="116" t="s">
        <v>209</v>
      </c>
      <c r="G34" s="16" t="s">
        <v>281</v>
      </c>
      <c r="H34" s="16" t="s">
        <v>247</v>
      </c>
      <c r="I34" s="43"/>
    </row>
    <row r="35" spans="1:9" s="23" customFormat="1" x14ac:dyDescent="0.3">
      <c r="A35" s="99">
        <v>45224</v>
      </c>
      <c r="B35" s="16" t="s">
        <v>122</v>
      </c>
      <c r="C35" s="99">
        <v>45223</v>
      </c>
      <c r="D35" s="102">
        <v>5000</v>
      </c>
      <c r="E35" s="102"/>
      <c r="F35" s="116" t="s">
        <v>213</v>
      </c>
      <c r="G35" s="16" t="s">
        <v>281</v>
      </c>
      <c r="H35" s="16" t="s">
        <v>232</v>
      </c>
      <c r="I35" s="45"/>
    </row>
    <row r="36" spans="1:9" s="23" customFormat="1" x14ac:dyDescent="0.3">
      <c r="A36" s="99">
        <v>45223</v>
      </c>
      <c r="B36" s="16" t="s">
        <v>121</v>
      </c>
      <c r="C36" s="99">
        <v>45222</v>
      </c>
      <c r="D36" s="102">
        <v>6133.3320000000003</v>
      </c>
      <c r="E36" s="102"/>
      <c r="F36" s="16"/>
      <c r="G36" s="16" t="s">
        <v>10</v>
      </c>
      <c r="H36" s="16"/>
      <c r="I36" s="45"/>
    </row>
    <row r="37" spans="1:9" s="22" customFormat="1" x14ac:dyDescent="0.3">
      <c r="A37" s="99">
        <v>45218</v>
      </c>
      <c r="B37" s="16" t="s">
        <v>103</v>
      </c>
      <c r="C37" s="99">
        <v>45217</v>
      </c>
      <c r="D37" s="102">
        <v>6363.8190000000004</v>
      </c>
      <c r="E37" s="102"/>
      <c r="F37" s="116" t="s">
        <v>217</v>
      </c>
      <c r="G37" s="16" t="s">
        <v>280</v>
      </c>
      <c r="H37" s="16" t="s">
        <v>220</v>
      </c>
      <c r="I37" s="43"/>
    </row>
    <row r="38" spans="1:9" s="22" customFormat="1" x14ac:dyDescent="0.3">
      <c r="A38" s="99">
        <v>45202</v>
      </c>
      <c r="B38" s="16" t="s">
        <v>44</v>
      </c>
      <c r="C38" s="99">
        <v>45201</v>
      </c>
      <c r="D38" s="102">
        <v>10491.981</v>
      </c>
      <c r="E38" s="102"/>
      <c r="F38" s="16" t="s">
        <v>77</v>
      </c>
      <c r="G38" s="16" t="s">
        <v>279</v>
      </c>
      <c r="H38" s="16" t="s">
        <v>78</v>
      </c>
      <c r="I38" s="43"/>
    </row>
    <row r="39" spans="1:9" s="22" customFormat="1" x14ac:dyDescent="0.3">
      <c r="A39" s="121">
        <v>45211</v>
      </c>
      <c r="B39" s="123" t="s">
        <v>44</v>
      </c>
      <c r="C39" s="121">
        <v>45210</v>
      </c>
      <c r="D39" s="125">
        <v>11000</v>
      </c>
      <c r="E39" s="125"/>
      <c r="F39" s="123" t="s">
        <v>75</v>
      </c>
      <c r="G39" s="123" t="s">
        <v>281</v>
      </c>
      <c r="H39" s="128" t="s">
        <v>384</v>
      </c>
      <c r="I39" s="43"/>
    </row>
    <row r="40" spans="1:9" s="22" customFormat="1" x14ac:dyDescent="0.3">
      <c r="A40" s="99">
        <v>45218</v>
      </c>
      <c r="B40" s="16" t="s">
        <v>104</v>
      </c>
      <c r="C40" s="99">
        <v>45217</v>
      </c>
      <c r="D40" s="102">
        <v>11045.775</v>
      </c>
      <c r="E40" s="102"/>
      <c r="F40" s="116" t="s">
        <v>215</v>
      </c>
      <c r="G40" s="16" t="s">
        <v>280</v>
      </c>
      <c r="H40" s="16" t="s">
        <v>86</v>
      </c>
      <c r="I40" s="80"/>
    </row>
    <row r="41" spans="1:9" s="25" customFormat="1" x14ac:dyDescent="0.3">
      <c r="A41" s="97">
        <v>45204</v>
      </c>
      <c r="B41" s="15" t="s">
        <v>64</v>
      </c>
      <c r="C41" s="97">
        <v>45205</v>
      </c>
      <c r="D41" s="100"/>
      <c r="E41" s="100">
        <v>15000</v>
      </c>
      <c r="F41" s="115" t="s">
        <v>76</v>
      </c>
      <c r="G41" s="118" t="s">
        <v>136</v>
      </c>
      <c r="H41" s="15"/>
      <c r="I41" s="34"/>
    </row>
    <row r="42" spans="1:9" s="22" customFormat="1" x14ac:dyDescent="0.3">
      <c r="A42" s="97">
        <v>45215</v>
      </c>
      <c r="B42" s="15" t="s">
        <v>94</v>
      </c>
      <c r="C42" s="97">
        <v>45216</v>
      </c>
      <c r="D42" s="100"/>
      <c r="E42" s="100">
        <v>10000</v>
      </c>
      <c r="F42" s="115"/>
      <c r="G42" s="118" t="s">
        <v>137</v>
      </c>
      <c r="H42" s="15"/>
      <c r="I42" s="43"/>
    </row>
    <row r="43" spans="1:9" s="22" customFormat="1" x14ac:dyDescent="0.3">
      <c r="A43" s="97">
        <v>45218</v>
      </c>
      <c r="B43" s="15" t="s">
        <v>99</v>
      </c>
      <c r="C43" s="97">
        <v>45219</v>
      </c>
      <c r="D43" s="100"/>
      <c r="E43" s="100">
        <v>10000</v>
      </c>
      <c r="F43" s="115"/>
      <c r="G43" s="118" t="s">
        <v>137</v>
      </c>
      <c r="H43" s="15"/>
      <c r="I43" s="43"/>
    </row>
    <row r="44" spans="1:9" s="25" customFormat="1" x14ac:dyDescent="0.3">
      <c r="A44" s="97">
        <v>45222</v>
      </c>
      <c r="B44" s="15" t="s">
        <v>107</v>
      </c>
      <c r="C44" s="97">
        <v>45223</v>
      </c>
      <c r="D44" s="100"/>
      <c r="E44" s="100">
        <v>40000</v>
      </c>
      <c r="F44" s="115"/>
      <c r="G44" s="118" t="s">
        <v>137</v>
      </c>
      <c r="H44" s="15"/>
      <c r="I44" s="34"/>
    </row>
    <row r="45" spans="1:9" x14ac:dyDescent="0.3">
      <c r="A45" s="97">
        <v>45223</v>
      </c>
      <c r="B45" s="15" t="s">
        <v>115</v>
      </c>
      <c r="C45" s="97">
        <v>45224</v>
      </c>
      <c r="D45" s="100"/>
      <c r="E45" s="100">
        <v>15000</v>
      </c>
      <c r="F45" s="115"/>
      <c r="G45" s="118" t="s">
        <v>136</v>
      </c>
      <c r="H45" s="15"/>
      <c r="I45" s="2"/>
    </row>
    <row r="46" spans="1:9" x14ac:dyDescent="0.3">
      <c r="A46" s="122">
        <v>45225</v>
      </c>
      <c r="B46" s="124" t="s">
        <v>123</v>
      </c>
      <c r="C46" s="122">
        <v>45230</v>
      </c>
      <c r="D46" s="126"/>
      <c r="E46" s="124">
        <v>1E-3</v>
      </c>
      <c r="F46" s="122"/>
      <c r="G46" s="127"/>
      <c r="H46" s="129"/>
      <c r="I46" s="2"/>
    </row>
    <row r="47" spans="1:9" x14ac:dyDescent="0.3">
      <c r="A47" s="97">
        <v>45226</v>
      </c>
      <c r="B47" s="15" t="s">
        <v>127</v>
      </c>
      <c r="C47" s="97">
        <v>45232</v>
      </c>
      <c r="D47" s="100"/>
      <c r="E47" s="100">
        <v>345.80599999999998</v>
      </c>
      <c r="F47" s="115"/>
      <c r="G47" s="118" t="s">
        <v>135</v>
      </c>
      <c r="H47" s="15"/>
      <c r="I47" s="2"/>
    </row>
    <row r="48" spans="1:9" x14ac:dyDescent="0.3">
      <c r="A48" s="97">
        <v>45226</v>
      </c>
      <c r="B48" s="15" t="s">
        <v>127</v>
      </c>
      <c r="C48" s="97">
        <v>45232</v>
      </c>
      <c r="D48" s="100"/>
      <c r="E48" s="100">
        <v>37.424999999999997</v>
      </c>
      <c r="F48" s="115"/>
      <c r="G48" s="118" t="s">
        <v>135</v>
      </c>
      <c r="H48" s="15"/>
      <c r="I48" s="2"/>
    </row>
    <row r="49" spans="1:9" x14ac:dyDescent="0.3">
      <c r="A49" s="97">
        <v>45229</v>
      </c>
      <c r="B49" s="15" t="s">
        <v>129</v>
      </c>
      <c r="C49" s="97">
        <v>45230</v>
      </c>
      <c r="D49" s="100"/>
      <c r="E49" s="100">
        <v>30261.05</v>
      </c>
      <c r="F49" s="115"/>
      <c r="G49" s="118" t="s">
        <v>135</v>
      </c>
      <c r="H49" s="15"/>
      <c r="I49" s="2"/>
    </row>
    <row r="50" spans="1:9" x14ac:dyDescent="0.3">
      <c r="A50" s="97">
        <v>45229</v>
      </c>
      <c r="B50" s="15" t="s">
        <v>131</v>
      </c>
      <c r="C50" s="97">
        <v>45233</v>
      </c>
      <c r="D50" s="100"/>
      <c r="E50" s="100">
        <v>214.435</v>
      </c>
      <c r="F50" s="115"/>
      <c r="G50" s="118" t="s">
        <v>135</v>
      </c>
      <c r="H50" s="15"/>
      <c r="I50" s="2"/>
    </row>
    <row r="51" spans="1:9" x14ac:dyDescent="0.3">
      <c r="A51" s="97">
        <v>45229</v>
      </c>
      <c r="B51" s="15" t="s">
        <v>130</v>
      </c>
      <c r="C51" s="97">
        <v>45235</v>
      </c>
      <c r="D51" s="100"/>
      <c r="E51" s="100">
        <v>535.09699999999998</v>
      </c>
      <c r="F51" s="115"/>
      <c r="G51" s="118" t="s">
        <v>135</v>
      </c>
      <c r="H51" s="15"/>
      <c r="I51" s="2"/>
    </row>
    <row r="52" spans="1:9" x14ac:dyDescent="0.3">
      <c r="A52" s="97">
        <v>45229</v>
      </c>
      <c r="B52" s="15" t="s">
        <v>130</v>
      </c>
      <c r="C52" s="97">
        <v>45235</v>
      </c>
      <c r="D52" s="100"/>
      <c r="E52" s="100">
        <v>138.33000000000001</v>
      </c>
      <c r="F52" s="115"/>
      <c r="G52" s="118" t="s">
        <v>135</v>
      </c>
      <c r="H52" s="15"/>
      <c r="I52" s="2"/>
    </row>
    <row r="53" spans="1:9" x14ac:dyDescent="0.3">
      <c r="A53" s="97">
        <v>45230</v>
      </c>
      <c r="B53" s="15" t="s">
        <v>129</v>
      </c>
      <c r="C53" s="97">
        <v>45231</v>
      </c>
      <c r="D53" s="100"/>
      <c r="E53" s="100">
        <v>7480</v>
      </c>
      <c r="F53" s="115"/>
      <c r="G53" s="118" t="s">
        <v>135</v>
      </c>
      <c r="H53" s="15"/>
      <c r="I53" s="2"/>
    </row>
    <row r="54" spans="1:9" x14ac:dyDescent="0.3">
      <c r="A54" s="38"/>
      <c r="B54" s="74"/>
      <c r="C54" s="68"/>
      <c r="D54" s="2"/>
      <c r="E54" s="69"/>
      <c r="F54" s="38"/>
      <c r="G54" s="38"/>
      <c r="H54" s="71"/>
      <c r="I54" s="2"/>
    </row>
    <row r="55" spans="1:9" x14ac:dyDescent="0.3">
      <c r="A55" s="38"/>
      <c r="B55" s="74"/>
      <c r="C55" s="68"/>
      <c r="D55" s="2"/>
      <c r="E55" s="69"/>
      <c r="F55" s="38"/>
      <c r="G55" s="38"/>
      <c r="H55" s="71"/>
      <c r="I55" s="2"/>
    </row>
    <row r="56" spans="1:9" x14ac:dyDescent="0.3">
      <c r="A56" s="38"/>
      <c r="B56" s="74"/>
      <c r="C56" s="68"/>
      <c r="D56" s="69"/>
      <c r="E56" s="2"/>
      <c r="F56" s="42"/>
      <c r="G56" s="41"/>
      <c r="H56" s="81"/>
      <c r="I56" s="2"/>
    </row>
    <row r="57" spans="1:9" x14ac:dyDescent="0.3">
      <c r="A57" s="2"/>
      <c r="B57" s="2"/>
      <c r="C57" s="78"/>
      <c r="D57" s="77"/>
      <c r="E57" s="82"/>
      <c r="F57" s="83"/>
      <c r="G57" s="81"/>
      <c r="H57" s="81"/>
      <c r="I57" s="2"/>
    </row>
    <row r="58" spans="1:9" x14ac:dyDescent="0.3">
      <c r="A58" s="2"/>
      <c r="B58" s="2"/>
      <c r="C58" s="78"/>
      <c r="D58" s="77"/>
      <c r="E58" s="82"/>
      <c r="F58" s="83"/>
      <c r="G58" s="81"/>
      <c r="H58" s="81"/>
      <c r="I58" s="2"/>
    </row>
    <row r="59" spans="1:9" x14ac:dyDescent="0.3">
      <c r="A59" s="2"/>
      <c r="B59" s="2"/>
      <c r="C59" s="78"/>
      <c r="D59" s="77"/>
      <c r="E59" s="82"/>
      <c r="F59" s="83"/>
      <c r="G59" s="81"/>
      <c r="H59" s="81"/>
      <c r="I59" s="2"/>
    </row>
    <row r="60" spans="1:9" x14ac:dyDescent="0.3">
      <c r="A60" s="2"/>
      <c r="B60" s="2"/>
      <c r="C60" s="78"/>
      <c r="D60" s="77"/>
      <c r="E60" s="82"/>
      <c r="F60" s="83"/>
      <c r="G60" s="81"/>
      <c r="H60" s="81"/>
      <c r="I60" s="2"/>
    </row>
    <row r="61" spans="1:9" x14ac:dyDescent="0.3">
      <c r="A61" s="2"/>
      <c r="B61" s="2"/>
      <c r="C61" s="78"/>
      <c r="D61" s="77"/>
      <c r="E61" s="82"/>
      <c r="F61" s="83"/>
      <c r="G61" s="81"/>
      <c r="H61" s="81"/>
      <c r="I61" s="2"/>
    </row>
    <row r="62" spans="1:9" x14ac:dyDescent="0.3">
      <c r="A62" s="2"/>
      <c r="B62" s="2"/>
      <c r="C62" s="78"/>
      <c r="D62" s="77"/>
      <c r="E62" s="82"/>
      <c r="F62" s="83"/>
      <c r="G62" s="81"/>
      <c r="H62" s="81"/>
      <c r="I62" s="2"/>
    </row>
    <row r="63" spans="1:9" x14ac:dyDescent="0.3">
      <c r="A63" s="2"/>
      <c r="B63" s="2"/>
      <c r="C63" s="78"/>
      <c r="D63" s="77"/>
      <c r="E63" s="82"/>
      <c r="F63" s="83"/>
      <c r="G63" s="81"/>
      <c r="H63" s="81"/>
      <c r="I63" s="2"/>
    </row>
    <row r="64" spans="1:9" x14ac:dyDescent="0.3">
      <c r="A64" s="2"/>
      <c r="B64" s="2"/>
      <c r="C64" s="78"/>
      <c r="D64" s="77"/>
      <c r="E64" s="82"/>
      <c r="F64" s="83"/>
      <c r="G64" s="81"/>
      <c r="H64" s="81"/>
      <c r="I64" s="2"/>
    </row>
    <row r="65" spans="1:9" x14ac:dyDescent="0.3">
      <c r="A65" s="2"/>
      <c r="B65" s="2"/>
      <c r="C65" s="78"/>
      <c r="D65" s="77"/>
      <c r="E65" s="82"/>
      <c r="F65" s="83"/>
      <c r="G65" s="81"/>
      <c r="H65" s="81"/>
      <c r="I65" s="2"/>
    </row>
    <row r="66" spans="1:9" x14ac:dyDescent="0.3">
      <c r="A66" s="2"/>
      <c r="B66" s="2"/>
      <c r="C66" s="78"/>
      <c r="D66" s="77"/>
      <c r="E66" s="82"/>
      <c r="F66" s="83"/>
      <c r="G66" s="81"/>
      <c r="H66" s="81"/>
      <c r="I66" s="2"/>
    </row>
    <row r="67" spans="1:9" x14ac:dyDescent="0.3">
      <c r="A67" s="2"/>
      <c r="B67" s="2"/>
      <c r="C67" s="78"/>
      <c r="D67" s="77"/>
      <c r="E67" s="82"/>
      <c r="F67" s="83"/>
      <c r="G67" s="81"/>
      <c r="H67" s="81"/>
      <c r="I67" s="2"/>
    </row>
    <row r="68" spans="1:9" x14ac:dyDescent="0.3">
      <c r="A68" s="2"/>
      <c r="B68" s="2"/>
      <c r="C68" s="78"/>
      <c r="D68" s="77"/>
      <c r="E68" s="82"/>
      <c r="F68" s="83"/>
      <c r="G68" s="81"/>
      <c r="H68" s="81"/>
      <c r="I68" s="2"/>
    </row>
    <row r="69" spans="1:9" x14ac:dyDescent="0.3">
      <c r="A69" s="2"/>
      <c r="B69" s="2"/>
      <c r="C69" s="78"/>
      <c r="D69" s="77"/>
      <c r="E69" s="82"/>
      <c r="F69" s="83"/>
      <c r="G69" s="81"/>
      <c r="H69" s="81"/>
      <c r="I69" s="2"/>
    </row>
    <row r="70" spans="1:9" x14ac:dyDescent="0.3">
      <c r="A70" s="2"/>
      <c r="B70" s="2"/>
      <c r="C70" s="78"/>
      <c r="D70" s="77"/>
      <c r="E70" s="82"/>
      <c r="F70" s="83"/>
      <c r="G70" s="81"/>
      <c r="H70" s="81"/>
      <c r="I70" s="2"/>
    </row>
    <row r="71" spans="1:9" x14ac:dyDescent="0.3">
      <c r="A71" s="2"/>
      <c r="B71" s="2"/>
      <c r="C71" s="78"/>
      <c r="D71" s="77"/>
      <c r="E71" s="82"/>
      <c r="F71" s="83"/>
      <c r="G71" s="81"/>
      <c r="H71" s="81"/>
      <c r="I71" s="2"/>
    </row>
    <row r="72" spans="1:9" x14ac:dyDescent="0.3">
      <c r="A72" s="2"/>
      <c r="B72" s="2"/>
      <c r="C72" s="78"/>
      <c r="D72" s="77"/>
      <c r="E72" s="82"/>
      <c r="F72" s="83"/>
      <c r="G72" s="81"/>
      <c r="H72" s="81"/>
      <c r="I72" s="2"/>
    </row>
    <row r="73" spans="1:9" x14ac:dyDescent="0.3">
      <c r="A73" s="2"/>
      <c r="B73" s="2"/>
      <c r="C73" s="78"/>
      <c r="D73" s="77"/>
      <c r="E73" s="82"/>
      <c r="F73" s="83"/>
      <c r="G73" s="81"/>
      <c r="H73" s="81"/>
      <c r="I73" s="2"/>
    </row>
    <row r="74" spans="1:9" x14ac:dyDescent="0.3">
      <c r="A74" s="2"/>
      <c r="B74" s="2"/>
      <c r="C74" s="78"/>
      <c r="D74" s="77"/>
      <c r="E74" s="82"/>
      <c r="F74" s="83"/>
      <c r="G74" s="81"/>
      <c r="H74" s="81"/>
      <c r="I74" s="2"/>
    </row>
    <row r="75" spans="1:9" x14ac:dyDescent="0.3">
      <c r="A75" s="2"/>
      <c r="B75" s="2"/>
      <c r="C75" s="78"/>
      <c r="D75" s="77"/>
      <c r="E75" s="82"/>
      <c r="F75" s="83"/>
      <c r="G75" s="81"/>
      <c r="H75" s="81"/>
      <c r="I75" s="2"/>
    </row>
    <row r="76" spans="1:9" x14ac:dyDescent="0.3">
      <c r="A76" s="2"/>
      <c r="B76" s="2"/>
      <c r="C76" s="78"/>
      <c r="D76" s="77"/>
      <c r="E76" s="82"/>
      <c r="F76" s="83"/>
      <c r="G76" s="81"/>
      <c r="H76" s="81"/>
      <c r="I76" s="2"/>
    </row>
    <row r="77" spans="1:9" x14ac:dyDescent="0.3">
      <c r="A77" s="2"/>
      <c r="B77" s="2"/>
      <c r="C77" s="78"/>
      <c r="D77" s="77"/>
      <c r="E77" s="82"/>
      <c r="F77" s="83"/>
      <c r="G77" s="81"/>
      <c r="H77" s="81"/>
      <c r="I77" s="2"/>
    </row>
    <row r="78" spans="1:9" x14ac:dyDescent="0.3">
      <c r="A78" s="2"/>
      <c r="B78" s="2"/>
      <c r="C78" s="78"/>
      <c r="D78" s="77"/>
      <c r="E78" s="82"/>
      <c r="F78" s="83"/>
      <c r="G78" s="81"/>
      <c r="H78" s="81"/>
      <c r="I78" s="2"/>
    </row>
    <row r="79" spans="1:9" x14ac:dyDescent="0.3">
      <c r="A79" s="2"/>
      <c r="B79" s="2"/>
      <c r="C79" s="78"/>
      <c r="D79" s="77"/>
      <c r="E79" s="82"/>
      <c r="F79" s="83"/>
      <c r="G79" s="81"/>
      <c r="H79" s="81"/>
      <c r="I79" s="2"/>
    </row>
    <row r="80" spans="1:9" x14ac:dyDescent="0.3">
      <c r="A80" s="2"/>
      <c r="B80" s="2"/>
      <c r="C80" s="78"/>
      <c r="D80" s="77"/>
      <c r="E80" s="82"/>
      <c r="F80" s="83"/>
      <c r="G80" s="81"/>
      <c r="H80" s="81"/>
      <c r="I80" s="2"/>
    </row>
    <row r="81" spans="1:9" x14ac:dyDescent="0.3">
      <c r="A81" s="2"/>
      <c r="B81" s="2"/>
      <c r="C81" s="78"/>
      <c r="D81" s="77"/>
      <c r="E81" s="82"/>
      <c r="F81" s="83"/>
      <c r="G81" s="81"/>
      <c r="H81" s="81"/>
      <c r="I81" s="2"/>
    </row>
    <row r="82" spans="1:9" x14ac:dyDescent="0.3">
      <c r="A82" s="2"/>
      <c r="B82" s="2"/>
      <c r="C82" s="78"/>
      <c r="D82" s="77"/>
      <c r="E82" s="82"/>
      <c r="F82" s="83"/>
      <c r="G82" s="81"/>
      <c r="H82" s="81"/>
      <c r="I82" s="2"/>
    </row>
    <row r="83" spans="1:9" x14ac:dyDescent="0.3">
      <c r="A83" s="2"/>
      <c r="B83" s="2"/>
      <c r="C83" s="78"/>
      <c r="D83" s="77"/>
      <c r="E83" s="82"/>
      <c r="F83" s="83"/>
      <c r="G83" s="81"/>
      <c r="H83" s="81"/>
      <c r="I83" s="2"/>
    </row>
    <row r="84" spans="1:9" x14ac:dyDescent="0.3">
      <c r="A84" s="2"/>
      <c r="B84" s="2"/>
      <c r="C84" s="78"/>
      <c r="D84" s="77"/>
      <c r="E84" s="82"/>
      <c r="F84" s="83"/>
      <c r="G84" s="81"/>
      <c r="H84" s="81"/>
      <c r="I84" s="2"/>
    </row>
    <row r="85" spans="1:9" x14ac:dyDescent="0.3">
      <c r="A85" s="2"/>
      <c r="B85" s="2"/>
      <c r="C85" s="78"/>
      <c r="D85" s="77"/>
      <c r="E85" s="82"/>
      <c r="F85" s="83"/>
      <c r="G85" s="81"/>
      <c r="H85" s="81"/>
      <c r="I85" s="2"/>
    </row>
    <row r="86" spans="1:9" x14ac:dyDescent="0.3">
      <c r="A86" s="2"/>
      <c r="B86" s="2"/>
      <c r="C86" s="78"/>
      <c r="D86" s="77"/>
      <c r="E86" s="82"/>
      <c r="F86" s="83"/>
      <c r="G86" s="81"/>
      <c r="H86" s="81"/>
      <c r="I86" s="2"/>
    </row>
    <row r="87" spans="1:9" x14ac:dyDescent="0.3">
      <c r="A87" s="2"/>
      <c r="B87" s="2"/>
      <c r="C87" s="78"/>
      <c r="D87" s="77"/>
      <c r="E87" s="82"/>
      <c r="F87" s="83"/>
      <c r="G87" s="81"/>
      <c r="H87" s="81"/>
      <c r="I87" s="2"/>
    </row>
    <row r="88" spans="1:9" x14ac:dyDescent="0.3">
      <c r="A88" s="2"/>
      <c r="B88" s="2"/>
      <c r="C88" s="78"/>
      <c r="D88" s="77"/>
      <c r="E88" s="82"/>
      <c r="F88" s="83"/>
      <c r="G88" s="81"/>
      <c r="H88" s="81"/>
      <c r="I88" s="2"/>
    </row>
    <row r="89" spans="1:9" x14ac:dyDescent="0.3">
      <c r="A89" s="2"/>
      <c r="B89" s="2"/>
      <c r="C89" s="78"/>
      <c r="D89" s="77"/>
      <c r="E89" s="82"/>
      <c r="F89" s="83"/>
      <c r="G89" s="81"/>
      <c r="H89" s="81"/>
      <c r="I89" s="2"/>
    </row>
    <row r="90" spans="1:9" x14ac:dyDescent="0.3">
      <c r="A90" s="2"/>
      <c r="B90" s="2"/>
      <c r="C90" s="78"/>
      <c r="D90" s="77"/>
      <c r="E90" s="82"/>
      <c r="F90" s="83"/>
      <c r="G90" s="81"/>
      <c r="H90" s="81"/>
      <c r="I90" s="2"/>
    </row>
    <row r="91" spans="1:9" x14ac:dyDescent="0.3">
      <c r="A91" s="2"/>
      <c r="B91" s="2"/>
      <c r="C91" s="78"/>
      <c r="D91" s="77"/>
      <c r="E91" s="82"/>
      <c r="F91" s="83"/>
      <c r="G91" s="81"/>
      <c r="H91" s="81"/>
      <c r="I91" s="2"/>
    </row>
    <row r="92" spans="1:9" x14ac:dyDescent="0.3">
      <c r="A92" s="2"/>
      <c r="B92" s="2"/>
      <c r="C92" s="78"/>
      <c r="D92" s="77"/>
      <c r="E92" s="82"/>
      <c r="F92" s="83"/>
      <c r="G92" s="81"/>
      <c r="H92" s="81"/>
      <c r="I92" s="2"/>
    </row>
    <row r="93" spans="1:9" x14ac:dyDescent="0.3">
      <c r="A93" s="2"/>
      <c r="B93" s="2"/>
      <c r="C93" s="78"/>
      <c r="D93" s="77"/>
      <c r="E93" s="82"/>
      <c r="F93" s="83"/>
      <c r="G93" s="81"/>
      <c r="H93" s="81"/>
      <c r="I93" s="2"/>
    </row>
    <row r="94" spans="1:9" x14ac:dyDescent="0.3">
      <c r="A94" s="2"/>
      <c r="B94" s="2"/>
      <c r="C94" s="78"/>
      <c r="D94" s="77"/>
      <c r="E94" s="82"/>
      <c r="F94" s="83"/>
      <c r="G94" s="81"/>
      <c r="H94" s="81"/>
      <c r="I94" s="2"/>
    </row>
    <row r="95" spans="1:9" x14ac:dyDescent="0.3">
      <c r="A95" s="2"/>
      <c r="B95" s="2"/>
      <c r="C95" s="78"/>
      <c r="D95" s="77"/>
      <c r="E95" s="82"/>
      <c r="F95" s="83"/>
      <c r="G95" s="81"/>
      <c r="H95" s="81"/>
      <c r="I95" s="2"/>
    </row>
    <row r="96" spans="1:9" x14ac:dyDescent="0.3">
      <c r="A96" s="2"/>
      <c r="B96" s="2"/>
      <c r="C96" s="78"/>
      <c r="D96" s="77"/>
      <c r="E96" s="82"/>
      <c r="F96" s="83"/>
      <c r="G96" s="81"/>
      <c r="H96" s="81"/>
      <c r="I96" s="2"/>
    </row>
    <row r="97" spans="1:9" x14ac:dyDescent="0.3">
      <c r="A97" s="2"/>
      <c r="B97" s="2"/>
      <c r="C97" s="78"/>
      <c r="D97" s="77"/>
      <c r="E97" s="82"/>
      <c r="F97" s="83"/>
      <c r="G97" s="81"/>
      <c r="H97" s="81"/>
      <c r="I97" s="2"/>
    </row>
    <row r="98" spans="1:9" x14ac:dyDescent="0.3">
      <c r="A98" s="2"/>
      <c r="B98" s="2"/>
      <c r="C98" s="78"/>
      <c r="D98" s="77"/>
      <c r="E98" s="82"/>
      <c r="F98" s="83"/>
      <c r="G98" s="81"/>
      <c r="H98" s="81"/>
      <c r="I98" s="2"/>
    </row>
    <row r="99" spans="1:9" x14ac:dyDescent="0.3">
      <c r="A99" s="2"/>
      <c r="B99" s="2"/>
      <c r="C99" s="78"/>
      <c r="D99" s="77"/>
      <c r="E99" s="82"/>
      <c r="F99" s="83"/>
      <c r="G99" s="81"/>
      <c r="H99" s="81"/>
      <c r="I99" s="2"/>
    </row>
    <row r="100" spans="1:9" x14ac:dyDescent="0.3">
      <c r="A100" s="2"/>
      <c r="B100" s="2"/>
      <c r="C100" s="78"/>
      <c r="D100" s="77"/>
      <c r="E100" s="82"/>
      <c r="F100" s="83"/>
      <c r="G100" s="81"/>
      <c r="H100" s="81"/>
      <c r="I100" s="2"/>
    </row>
    <row r="101" spans="1:9" x14ac:dyDescent="0.3">
      <c r="A101" s="2"/>
      <c r="B101" s="2"/>
      <c r="C101" s="78"/>
      <c r="D101" s="77"/>
      <c r="E101" s="82"/>
      <c r="F101" s="83"/>
      <c r="G101" s="81"/>
      <c r="H101" s="81"/>
      <c r="I101" s="2"/>
    </row>
    <row r="102" spans="1:9" x14ac:dyDescent="0.3">
      <c r="A102" s="2"/>
      <c r="B102" s="2"/>
      <c r="C102" s="78"/>
      <c r="D102" s="77"/>
      <c r="E102" s="82"/>
      <c r="F102" s="83"/>
      <c r="G102" s="81"/>
      <c r="H102" s="81"/>
      <c r="I102" s="2"/>
    </row>
    <row r="103" spans="1:9" x14ac:dyDescent="0.3">
      <c r="A103" s="2"/>
      <c r="B103" s="2"/>
      <c r="C103" s="78"/>
      <c r="D103" s="77"/>
      <c r="E103" s="82"/>
      <c r="F103" s="83"/>
      <c r="G103" s="81"/>
      <c r="H103" s="81"/>
      <c r="I103" s="2"/>
    </row>
    <row r="104" spans="1:9" x14ac:dyDescent="0.3">
      <c r="A104" s="2"/>
      <c r="B104" s="2"/>
      <c r="C104" s="78"/>
      <c r="D104" s="77"/>
      <c r="E104" s="82"/>
      <c r="F104" s="83"/>
      <c r="G104" s="81"/>
      <c r="H104" s="81"/>
      <c r="I104" s="2"/>
    </row>
    <row r="105" spans="1:9" x14ac:dyDescent="0.3">
      <c r="A105" s="2"/>
      <c r="B105" s="2"/>
      <c r="C105" s="78"/>
      <c r="D105" s="77"/>
      <c r="E105" s="82"/>
      <c r="F105" s="83"/>
      <c r="G105" s="81"/>
      <c r="H105" s="81"/>
      <c r="I105" s="2"/>
    </row>
    <row r="106" spans="1:9" x14ac:dyDescent="0.3">
      <c r="A106" s="2"/>
      <c r="B106" s="2"/>
      <c r="C106" s="78"/>
      <c r="D106" s="77"/>
      <c r="E106" s="82"/>
      <c r="F106" s="83"/>
      <c r="G106" s="81"/>
      <c r="H106" s="81"/>
      <c r="I106" s="2"/>
    </row>
    <row r="107" spans="1:9" x14ac:dyDescent="0.3">
      <c r="A107" s="2"/>
      <c r="B107" s="2"/>
      <c r="C107" s="78"/>
      <c r="D107" s="77"/>
      <c r="E107" s="82"/>
      <c r="F107" s="83"/>
      <c r="G107" s="81"/>
      <c r="H107" s="81"/>
      <c r="I107" s="2"/>
    </row>
    <row r="108" spans="1:9" x14ac:dyDescent="0.3">
      <c r="A108" s="2"/>
      <c r="B108" s="2"/>
      <c r="C108" s="78"/>
      <c r="D108" s="77"/>
      <c r="E108" s="82"/>
      <c r="F108" s="83"/>
      <c r="G108" s="81"/>
      <c r="H108" s="81"/>
      <c r="I108" s="2"/>
    </row>
    <row r="109" spans="1:9" x14ac:dyDescent="0.3">
      <c r="A109" s="2"/>
      <c r="B109" s="2"/>
      <c r="C109" s="78"/>
      <c r="D109" s="77"/>
      <c r="E109" s="82"/>
      <c r="F109" s="83"/>
      <c r="G109" s="81"/>
      <c r="H109" s="81"/>
      <c r="I109" s="2"/>
    </row>
    <row r="110" spans="1:9" x14ac:dyDescent="0.3">
      <c r="A110" s="2"/>
      <c r="B110" s="2"/>
      <c r="C110" s="78"/>
      <c r="D110" s="77"/>
      <c r="E110" s="82"/>
      <c r="F110" s="83"/>
      <c r="G110" s="81"/>
      <c r="H110" s="81"/>
      <c r="I110" s="2"/>
    </row>
    <row r="111" spans="1:9" x14ac:dyDescent="0.3">
      <c r="A111" s="2"/>
      <c r="B111" s="2"/>
      <c r="C111" s="78"/>
      <c r="D111" s="77"/>
      <c r="E111" s="82"/>
      <c r="F111" s="83"/>
      <c r="G111" s="81"/>
      <c r="H111" s="81"/>
      <c r="I111" s="2"/>
    </row>
    <row r="112" spans="1:9" x14ac:dyDescent="0.3">
      <c r="A112" s="2"/>
      <c r="B112" s="2"/>
      <c r="C112" s="78"/>
      <c r="D112" s="77"/>
      <c r="E112" s="82"/>
      <c r="F112" s="83"/>
      <c r="G112" s="81"/>
      <c r="H112" s="81"/>
      <c r="I112" s="2"/>
    </row>
    <row r="113" spans="1:9" x14ac:dyDescent="0.3">
      <c r="A113" s="2"/>
      <c r="B113" s="2"/>
      <c r="C113" s="78"/>
      <c r="D113" s="77"/>
      <c r="E113" s="82"/>
      <c r="F113" s="83"/>
      <c r="G113" s="81"/>
      <c r="H113" s="81"/>
      <c r="I113" s="2"/>
    </row>
    <row r="114" spans="1:9" x14ac:dyDescent="0.3">
      <c r="A114" s="2"/>
      <c r="B114" s="2"/>
      <c r="C114" s="78"/>
      <c r="D114" s="77"/>
      <c r="E114" s="82"/>
      <c r="F114" s="83"/>
      <c r="G114" s="81"/>
      <c r="H114" s="81"/>
      <c r="I114" s="2"/>
    </row>
    <row r="115" spans="1:9" x14ac:dyDescent="0.3">
      <c r="A115" s="2"/>
      <c r="B115" s="2"/>
      <c r="C115" s="78"/>
      <c r="D115" s="77"/>
      <c r="E115" s="82"/>
      <c r="F115" s="83"/>
      <c r="G115" s="81"/>
      <c r="H115" s="81"/>
      <c r="I115" s="2"/>
    </row>
    <row r="116" spans="1:9" x14ac:dyDescent="0.3">
      <c r="A116" s="2"/>
      <c r="B116" s="2"/>
      <c r="C116" s="78"/>
      <c r="D116" s="77"/>
      <c r="E116" s="82"/>
      <c r="F116" s="83"/>
      <c r="G116" s="81"/>
      <c r="H116" s="81"/>
      <c r="I116" s="2"/>
    </row>
    <row r="117" spans="1:9" x14ac:dyDescent="0.3">
      <c r="A117" s="2"/>
      <c r="B117" s="2"/>
      <c r="C117" s="78"/>
      <c r="D117" s="77"/>
      <c r="E117" s="82"/>
      <c r="F117" s="83"/>
      <c r="G117" s="81"/>
      <c r="H117" s="81"/>
      <c r="I117" s="2"/>
    </row>
    <row r="118" spans="1:9" x14ac:dyDescent="0.3">
      <c r="A118" s="2"/>
      <c r="B118" s="2"/>
      <c r="C118" s="78"/>
      <c r="D118" s="77"/>
      <c r="E118" s="82"/>
      <c r="F118" s="83"/>
      <c r="G118" s="81"/>
      <c r="H118" s="81"/>
      <c r="I118" s="2"/>
    </row>
    <row r="119" spans="1:9" x14ac:dyDescent="0.3">
      <c r="A119" s="2"/>
      <c r="B119" s="2"/>
      <c r="C119" s="78"/>
      <c r="D119" s="77"/>
      <c r="E119" s="82"/>
      <c r="F119" s="83"/>
      <c r="G119" s="81"/>
      <c r="H119" s="81"/>
      <c r="I119" s="2"/>
    </row>
    <row r="120" spans="1:9" x14ac:dyDescent="0.3">
      <c r="A120" s="2"/>
      <c r="B120" s="2"/>
      <c r="C120" s="78"/>
      <c r="D120" s="77"/>
      <c r="E120" s="82"/>
      <c r="F120" s="83"/>
      <c r="G120" s="81"/>
      <c r="H120" s="81"/>
      <c r="I120" s="2"/>
    </row>
    <row r="121" spans="1:9" x14ac:dyDescent="0.3">
      <c r="A121" s="2"/>
      <c r="B121" s="2"/>
      <c r="C121" s="78"/>
      <c r="D121" s="77"/>
      <c r="E121" s="82"/>
      <c r="F121" s="83"/>
      <c r="G121" s="81"/>
      <c r="H121" s="81"/>
      <c r="I121" s="2"/>
    </row>
    <row r="122" spans="1:9" x14ac:dyDescent="0.3">
      <c r="A122" s="2"/>
      <c r="B122" s="2"/>
      <c r="C122" s="78"/>
      <c r="D122" s="77"/>
      <c r="E122" s="82"/>
      <c r="F122" s="83"/>
      <c r="G122" s="81"/>
      <c r="H122" s="81"/>
      <c r="I122" s="2"/>
    </row>
    <row r="123" spans="1:9" x14ac:dyDescent="0.3">
      <c r="A123" s="2"/>
      <c r="B123" s="2"/>
      <c r="C123" s="78"/>
      <c r="D123" s="77"/>
      <c r="E123" s="82"/>
      <c r="F123" s="83"/>
      <c r="G123" s="81"/>
      <c r="H123" s="81"/>
      <c r="I123" s="2"/>
    </row>
    <row r="124" spans="1:9" x14ac:dyDescent="0.3">
      <c r="A124" s="2"/>
      <c r="B124" s="2"/>
      <c r="C124" s="78"/>
      <c r="D124" s="77"/>
      <c r="E124" s="82"/>
      <c r="F124" s="83"/>
      <c r="G124" s="81"/>
      <c r="H124" s="81"/>
      <c r="I124" s="2"/>
    </row>
    <row r="125" spans="1:9" x14ac:dyDescent="0.3">
      <c r="A125" s="2"/>
      <c r="B125" s="2"/>
      <c r="C125" s="78"/>
      <c r="D125" s="77"/>
      <c r="E125" s="82"/>
      <c r="F125" s="83"/>
      <c r="G125" s="81"/>
      <c r="H125" s="81"/>
      <c r="I125" s="2"/>
    </row>
    <row r="126" spans="1:9" x14ac:dyDescent="0.3">
      <c r="A126" s="2"/>
      <c r="B126" s="2"/>
      <c r="C126" s="78"/>
      <c r="D126" s="77"/>
      <c r="E126" s="82"/>
      <c r="F126" s="83"/>
      <c r="G126" s="81"/>
      <c r="H126" s="81"/>
      <c r="I126" s="2"/>
    </row>
    <row r="127" spans="1:9" x14ac:dyDescent="0.3">
      <c r="A127" s="2"/>
      <c r="B127" s="2"/>
      <c r="C127" s="78"/>
      <c r="D127" s="77"/>
      <c r="E127" s="82"/>
      <c r="F127" s="83"/>
      <c r="G127" s="81"/>
      <c r="H127" s="81"/>
      <c r="I127" s="2"/>
    </row>
    <row r="128" spans="1:9" x14ac:dyDescent="0.3">
      <c r="A128" s="2"/>
      <c r="B128" s="2"/>
      <c r="C128" s="78"/>
      <c r="D128" s="77"/>
      <c r="E128" s="82"/>
      <c r="F128" s="83"/>
      <c r="G128" s="81"/>
      <c r="H128" s="81"/>
      <c r="I128" s="2"/>
    </row>
    <row r="129" spans="1:9" x14ac:dyDescent="0.3">
      <c r="A129" s="2"/>
      <c r="B129" s="2"/>
      <c r="C129" s="78"/>
      <c r="D129" s="77"/>
      <c r="E129" s="82"/>
      <c r="F129" s="83"/>
      <c r="G129" s="81"/>
      <c r="H129" s="81"/>
      <c r="I129" s="2"/>
    </row>
    <row r="130" spans="1:9" x14ac:dyDescent="0.3">
      <c r="A130" s="2"/>
      <c r="B130" s="2"/>
      <c r="C130" s="78"/>
      <c r="D130" s="77"/>
      <c r="E130" s="82"/>
      <c r="F130" s="83"/>
      <c r="G130" s="81"/>
      <c r="H130" s="81"/>
      <c r="I130" s="2"/>
    </row>
    <row r="131" spans="1:9" x14ac:dyDescent="0.3">
      <c r="A131" s="2"/>
      <c r="B131" s="2"/>
      <c r="C131" s="78"/>
      <c r="D131" s="77"/>
      <c r="E131" s="82"/>
      <c r="F131" s="83"/>
      <c r="G131" s="81"/>
      <c r="H131" s="81"/>
      <c r="I131" s="2"/>
    </row>
    <row r="132" spans="1:9" x14ac:dyDescent="0.3">
      <c r="A132" s="2"/>
      <c r="B132" s="2"/>
      <c r="C132" s="78"/>
      <c r="D132" s="77"/>
      <c r="E132" s="82"/>
      <c r="F132" s="83"/>
      <c r="G132" s="81"/>
      <c r="H132" s="81"/>
      <c r="I132" s="2"/>
    </row>
    <row r="133" spans="1:9" x14ac:dyDescent="0.3">
      <c r="A133" s="2"/>
      <c r="B133" s="2"/>
      <c r="C133" s="78"/>
      <c r="D133" s="77"/>
      <c r="E133" s="82"/>
      <c r="F133" s="83"/>
      <c r="G133" s="81"/>
      <c r="H133" s="81"/>
      <c r="I133" s="2"/>
    </row>
    <row r="134" spans="1:9" x14ac:dyDescent="0.3">
      <c r="A134" s="2"/>
      <c r="B134" s="2"/>
      <c r="C134" s="78"/>
      <c r="D134" s="77"/>
      <c r="E134" s="82"/>
      <c r="F134" s="83"/>
      <c r="G134" s="81"/>
      <c r="H134" s="81"/>
      <c r="I134" s="2"/>
    </row>
    <row r="135" spans="1:9" x14ac:dyDescent="0.3">
      <c r="A135" s="2"/>
      <c r="B135" s="2"/>
      <c r="C135" s="78"/>
      <c r="D135" s="77"/>
      <c r="E135" s="82"/>
      <c r="F135" s="83"/>
      <c r="G135" s="81"/>
      <c r="H135" s="81"/>
      <c r="I135" s="2"/>
    </row>
    <row r="136" spans="1:9" x14ac:dyDescent="0.3">
      <c r="A136" s="2"/>
      <c r="B136" s="2"/>
      <c r="C136" s="78"/>
      <c r="D136" s="77"/>
      <c r="E136" s="82"/>
      <c r="F136" s="83"/>
      <c r="G136" s="81"/>
      <c r="H136" s="81"/>
      <c r="I136" s="2"/>
    </row>
    <row r="137" spans="1:9" x14ac:dyDescent="0.3">
      <c r="A137" s="2"/>
      <c r="B137" s="2"/>
      <c r="C137" s="78"/>
      <c r="D137" s="77"/>
      <c r="E137" s="82"/>
      <c r="F137" s="83"/>
      <c r="G137" s="81"/>
      <c r="H137" s="81"/>
      <c r="I137" s="2"/>
    </row>
    <row r="138" spans="1:9" x14ac:dyDescent="0.3">
      <c r="A138" s="2"/>
      <c r="B138" s="2"/>
      <c r="C138" s="78"/>
      <c r="D138" s="77"/>
      <c r="E138" s="82"/>
      <c r="F138" s="83"/>
      <c r="G138" s="81"/>
      <c r="H138" s="81"/>
      <c r="I138" s="2"/>
    </row>
    <row r="139" spans="1:9" x14ac:dyDescent="0.3">
      <c r="A139" s="2"/>
      <c r="B139" s="2"/>
      <c r="C139" s="78"/>
      <c r="D139" s="77"/>
      <c r="E139" s="82"/>
      <c r="F139" s="83"/>
      <c r="G139" s="81"/>
      <c r="H139" s="81"/>
      <c r="I139" s="2"/>
    </row>
    <row r="140" spans="1:9" x14ac:dyDescent="0.3">
      <c r="A140" s="2"/>
      <c r="B140" s="2"/>
      <c r="C140" s="78"/>
      <c r="D140" s="77"/>
      <c r="E140" s="82"/>
      <c r="F140" s="83"/>
      <c r="G140" s="81"/>
      <c r="H140" s="81"/>
      <c r="I140" s="2"/>
    </row>
    <row r="141" spans="1:9" x14ac:dyDescent="0.3">
      <c r="A141" s="2"/>
      <c r="B141" s="2"/>
      <c r="C141" s="78"/>
      <c r="D141" s="77"/>
      <c r="E141" s="82"/>
      <c r="F141" s="83"/>
      <c r="G141" s="81"/>
      <c r="H141" s="81"/>
      <c r="I141" s="2"/>
    </row>
    <row r="142" spans="1:9" x14ac:dyDescent="0.3">
      <c r="A142" s="2"/>
      <c r="B142" s="2"/>
      <c r="C142" s="78"/>
      <c r="D142" s="77"/>
      <c r="E142" s="82"/>
      <c r="F142" s="83"/>
      <c r="G142" s="81"/>
      <c r="H142" s="81"/>
      <c r="I142" s="2"/>
    </row>
    <row r="143" spans="1:9" x14ac:dyDescent="0.3">
      <c r="A143" s="2"/>
      <c r="B143" s="2"/>
      <c r="C143" s="78"/>
      <c r="D143" s="77"/>
      <c r="E143" s="82"/>
      <c r="F143" s="83"/>
      <c r="G143" s="81"/>
      <c r="H143" s="81"/>
      <c r="I143" s="2"/>
    </row>
    <row r="144" spans="1:9" x14ac:dyDescent="0.3">
      <c r="A144" s="2"/>
      <c r="B144" s="2"/>
      <c r="C144" s="78"/>
      <c r="D144" s="77"/>
      <c r="E144" s="82"/>
      <c r="F144" s="83"/>
      <c r="G144" s="81"/>
      <c r="H144" s="81"/>
      <c r="I144" s="2"/>
    </row>
    <row r="145" spans="1:9" x14ac:dyDescent="0.3">
      <c r="A145" s="2"/>
      <c r="B145" s="2"/>
      <c r="C145" s="78"/>
      <c r="D145" s="77"/>
      <c r="E145" s="82"/>
      <c r="F145" s="83"/>
      <c r="G145" s="81"/>
      <c r="H145" s="81"/>
      <c r="I145" s="2"/>
    </row>
    <row r="146" spans="1:9" x14ac:dyDescent="0.3">
      <c r="A146" s="2"/>
      <c r="B146" s="2"/>
      <c r="C146" s="78"/>
      <c r="D146" s="77"/>
      <c r="E146" s="82"/>
      <c r="F146" s="83"/>
      <c r="G146" s="81"/>
      <c r="H146" s="81"/>
      <c r="I146" s="2"/>
    </row>
    <row r="147" spans="1:9" x14ac:dyDescent="0.3">
      <c r="A147" s="2"/>
      <c r="B147" s="2"/>
      <c r="C147" s="78"/>
      <c r="D147" s="77"/>
      <c r="E147" s="82"/>
      <c r="F147" s="83"/>
      <c r="G147" s="81"/>
      <c r="H147" s="81"/>
      <c r="I147" s="2"/>
    </row>
    <row r="148" spans="1:9" x14ac:dyDescent="0.3">
      <c r="A148" s="2"/>
      <c r="B148" s="2"/>
      <c r="C148" s="78"/>
      <c r="D148" s="77"/>
      <c r="E148" s="82"/>
      <c r="F148" s="83"/>
      <c r="G148" s="81"/>
      <c r="H148" s="81"/>
      <c r="I148" s="2"/>
    </row>
    <row r="149" spans="1:9" x14ac:dyDescent="0.3">
      <c r="A149" s="2"/>
      <c r="B149" s="2"/>
      <c r="C149" s="78"/>
      <c r="D149" s="77"/>
      <c r="E149" s="82"/>
      <c r="F149" s="83"/>
      <c r="G149" s="81"/>
      <c r="H149" s="81"/>
      <c r="I149" s="2"/>
    </row>
    <row r="150" spans="1:9" x14ac:dyDescent="0.3">
      <c r="A150" s="2"/>
      <c r="B150" s="2"/>
      <c r="C150" s="78"/>
      <c r="D150" s="77"/>
      <c r="E150" s="82"/>
      <c r="F150" s="83"/>
      <c r="G150" s="81"/>
      <c r="H150" s="81"/>
      <c r="I150" s="2"/>
    </row>
    <row r="151" spans="1:9" x14ac:dyDescent="0.3">
      <c r="A151" s="2"/>
      <c r="B151" s="2"/>
      <c r="C151" s="78"/>
      <c r="D151" s="77"/>
      <c r="E151" s="82"/>
      <c r="F151" s="83"/>
      <c r="G151" s="81"/>
      <c r="H151" s="81"/>
      <c r="I151" s="2"/>
    </row>
    <row r="152" spans="1:9" x14ac:dyDescent="0.3">
      <c r="A152" s="2"/>
      <c r="B152" s="2"/>
      <c r="C152" s="78"/>
      <c r="D152" s="77"/>
      <c r="E152" s="82"/>
      <c r="F152" s="83"/>
      <c r="G152" s="81"/>
      <c r="H152" s="81"/>
      <c r="I152" s="2"/>
    </row>
    <row r="153" spans="1:9" x14ac:dyDescent="0.3">
      <c r="A153" s="2"/>
      <c r="B153" s="2"/>
      <c r="C153" s="78"/>
      <c r="D153" s="77"/>
      <c r="E153" s="82"/>
      <c r="F153" s="83"/>
      <c r="G153" s="81"/>
      <c r="H153" s="81"/>
      <c r="I153" s="2"/>
    </row>
    <row r="154" spans="1:9" x14ac:dyDescent="0.3">
      <c r="A154" s="2"/>
      <c r="B154" s="2"/>
      <c r="C154" s="78"/>
      <c r="D154" s="77"/>
      <c r="E154" s="82"/>
      <c r="F154" s="83"/>
      <c r="G154" s="81"/>
      <c r="H154" s="81"/>
      <c r="I154" s="2"/>
    </row>
    <row r="155" spans="1:9" x14ac:dyDescent="0.3">
      <c r="A155" s="2"/>
      <c r="B155" s="2"/>
      <c r="C155" s="78"/>
      <c r="D155" s="77"/>
      <c r="E155" s="82"/>
      <c r="F155" s="83"/>
      <c r="G155" s="81"/>
      <c r="H155" s="81"/>
      <c r="I155" s="2"/>
    </row>
    <row r="156" spans="1:9" x14ac:dyDescent="0.3">
      <c r="A156" s="2"/>
      <c r="B156" s="2"/>
      <c r="C156" s="78"/>
      <c r="D156" s="77"/>
      <c r="E156" s="82"/>
      <c r="F156" s="83"/>
      <c r="G156" s="81"/>
      <c r="H156" s="81"/>
      <c r="I156" s="2"/>
    </row>
    <row r="157" spans="1:9" x14ac:dyDescent="0.3">
      <c r="A157" s="2"/>
      <c r="B157" s="2"/>
      <c r="C157" s="78"/>
      <c r="D157" s="77"/>
      <c r="E157" s="82"/>
      <c r="F157" s="83"/>
      <c r="G157" s="81"/>
      <c r="H157" s="81"/>
      <c r="I157" s="2"/>
    </row>
    <row r="158" spans="1:9" x14ac:dyDescent="0.3">
      <c r="A158" s="2"/>
      <c r="B158" s="2"/>
      <c r="C158" s="78"/>
      <c r="D158" s="77"/>
      <c r="E158" s="82"/>
      <c r="F158" s="83"/>
      <c r="G158" s="81"/>
      <c r="H158" s="81"/>
      <c r="I158" s="2"/>
    </row>
    <row r="159" spans="1:9" x14ac:dyDescent="0.3">
      <c r="A159" s="2"/>
      <c r="B159" s="2"/>
      <c r="C159" s="78"/>
      <c r="D159" s="77"/>
      <c r="E159" s="82"/>
      <c r="F159" s="83"/>
      <c r="G159" s="81"/>
      <c r="H159" s="81"/>
      <c r="I159" s="2"/>
    </row>
    <row r="160" spans="1:9" x14ac:dyDescent="0.3">
      <c r="A160" s="2"/>
      <c r="B160" s="2"/>
      <c r="C160" s="78"/>
      <c r="D160" s="77"/>
      <c r="E160" s="82"/>
      <c r="F160" s="83"/>
      <c r="G160" s="81"/>
      <c r="H160" s="81"/>
      <c r="I160" s="2"/>
    </row>
    <row r="161" spans="1:9" x14ac:dyDescent="0.3">
      <c r="A161" s="2"/>
      <c r="B161" s="2"/>
      <c r="C161" s="78"/>
      <c r="D161" s="77"/>
      <c r="E161" s="82"/>
      <c r="F161" s="83"/>
      <c r="G161" s="81"/>
      <c r="H161" s="81"/>
      <c r="I161" s="2"/>
    </row>
    <row r="162" spans="1:9" x14ac:dyDescent="0.3">
      <c r="A162" s="2"/>
      <c r="B162" s="2"/>
      <c r="C162" s="78"/>
      <c r="D162" s="77"/>
      <c r="E162" s="82"/>
      <c r="F162" s="83"/>
      <c r="G162" s="81"/>
      <c r="H162" s="81"/>
      <c r="I162" s="2"/>
    </row>
    <row r="163" spans="1:9" x14ac:dyDescent="0.3">
      <c r="A163" s="2"/>
      <c r="B163" s="2"/>
      <c r="C163" s="78"/>
      <c r="D163" s="77"/>
      <c r="E163" s="82"/>
      <c r="F163" s="83"/>
      <c r="G163" s="81"/>
      <c r="H163" s="81"/>
      <c r="I163" s="2"/>
    </row>
    <row r="164" spans="1:9" x14ac:dyDescent="0.3">
      <c r="A164" s="2"/>
      <c r="B164" s="2"/>
      <c r="C164" s="78"/>
      <c r="D164" s="77"/>
      <c r="E164" s="82"/>
      <c r="F164" s="83"/>
      <c r="G164" s="81"/>
      <c r="H164" s="81"/>
      <c r="I164" s="2"/>
    </row>
    <row r="165" spans="1:9" x14ac:dyDescent="0.3">
      <c r="A165" s="2"/>
      <c r="B165" s="2"/>
      <c r="C165" s="78"/>
      <c r="D165" s="77"/>
      <c r="E165" s="82"/>
      <c r="F165" s="83"/>
      <c r="G165" s="81"/>
      <c r="H165" s="81"/>
      <c r="I165" s="2"/>
    </row>
    <row r="166" spans="1:9" x14ac:dyDescent="0.3">
      <c r="A166" s="2"/>
      <c r="B166" s="2"/>
      <c r="C166" s="78"/>
      <c r="D166" s="77"/>
      <c r="E166" s="82"/>
      <c r="F166" s="83"/>
      <c r="G166" s="81"/>
      <c r="H166" s="81"/>
      <c r="I166" s="2"/>
    </row>
    <row r="167" spans="1:9" x14ac:dyDescent="0.3">
      <c r="A167" s="2"/>
      <c r="B167" s="2"/>
      <c r="C167" s="78"/>
      <c r="D167" s="77"/>
      <c r="E167" s="82"/>
      <c r="F167" s="83"/>
      <c r="G167" s="81"/>
      <c r="H167" s="81"/>
      <c r="I167" s="2"/>
    </row>
    <row r="168" spans="1:9" x14ac:dyDescent="0.3">
      <c r="A168" s="2"/>
      <c r="B168" s="2"/>
      <c r="C168" s="78"/>
      <c r="D168" s="77"/>
      <c r="E168" s="82"/>
      <c r="F168" s="83"/>
      <c r="G168" s="81"/>
      <c r="H168" s="81"/>
      <c r="I168" s="2"/>
    </row>
    <row r="169" spans="1:9" x14ac:dyDescent="0.3">
      <c r="A169" s="2"/>
      <c r="B169" s="2"/>
      <c r="C169" s="78"/>
      <c r="D169" s="77"/>
      <c r="E169" s="82"/>
      <c r="F169" s="83"/>
      <c r="G169" s="81"/>
      <c r="H169" s="81"/>
      <c r="I169" s="2"/>
    </row>
    <row r="170" spans="1:9" x14ac:dyDescent="0.3">
      <c r="A170" s="2"/>
      <c r="B170" s="2"/>
      <c r="C170" s="78"/>
      <c r="D170" s="77"/>
      <c r="E170" s="82"/>
      <c r="F170" s="83"/>
      <c r="G170" s="81"/>
      <c r="H170" s="81"/>
      <c r="I170" s="2"/>
    </row>
    <row r="171" spans="1:9" x14ac:dyDescent="0.3">
      <c r="A171" s="2"/>
      <c r="B171" s="2"/>
      <c r="C171" s="78"/>
      <c r="D171" s="77"/>
      <c r="E171" s="82"/>
      <c r="F171" s="83"/>
      <c r="G171" s="81"/>
      <c r="H171" s="81"/>
      <c r="I171" s="2"/>
    </row>
    <row r="172" spans="1:9" x14ac:dyDescent="0.3">
      <c r="A172" s="2"/>
      <c r="B172" s="2"/>
      <c r="C172" s="78"/>
      <c r="D172" s="77"/>
      <c r="E172" s="82"/>
      <c r="F172" s="83"/>
      <c r="G172" s="81"/>
      <c r="H172" s="81"/>
      <c r="I172" s="2"/>
    </row>
    <row r="173" spans="1:9" x14ac:dyDescent="0.3">
      <c r="A173" s="2"/>
      <c r="B173" s="2"/>
      <c r="C173" s="78"/>
      <c r="D173" s="77"/>
      <c r="E173" s="82"/>
      <c r="F173" s="83"/>
      <c r="G173" s="81"/>
      <c r="H173" s="81"/>
      <c r="I173" s="2"/>
    </row>
    <row r="174" spans="1:9" x14ac:dyDescent="0.3">
      <c r="A174" s="2"/>
      <c r="B174" s="2"/>
      <c r="C174" s="78"/>
      <c r="D174" s="77"/>
      <c r="E174" s="82"/>
      <c r="F174" s="83"/>
      <c r="G174" s="81"/>
      <c r="H174" s="81"/>
      <c r="I174" s="2"/>
    </row>
    <row r="175" spans="1:9" x14ac:dyDescent="0.3">
      <c r="A175" s="2"/>
      <c r="B175" s="2"/>
      <c r="C175" s="78"/>
      <c r="D175" s="77"/>
      <c r="E175" s="82"/>
      <c r="F175" s="83"/>
      <c r="G175" s="81"/>
      <c r="H175" s="81"/>
      <c r="I175" s="2"/>
    </row>
    <row r="176" spans="1:9" x14ac:dyDescent="0.3">
      <c r="A176" s="2"/>
      <c r="B176" s="2"/>
      <c r="C176" s="78"/>
      <c r="D176" s="77"/>
      <c r="E176" s="82"/>
      <c r="F176" s="83"/>
      <c r="G176" s="81"/>
      <c r="H176" s="81"/>
      <c r="I176" s="2"/>
    </row>
  </sheetData>
  <autoFilter ref="A1:H68">
    <sortState ref="A2:H68">
      <sortCondition ref="D1:D68"/>
    </sortState>
  </autoFilter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7"/>
  <sheetViews>
    <sheetView tabSelected="1" zoomScaleNormal="100" workbookViewId="0">
      <selection activeCell="D157" sqref="D157"/>
    </sheetView>
  </sheetViews>
  <sheetFormatPr baseColWidth="10" defaultColWidth="11.21875" defaultRowHeight="14.4" x14ac:dyDescent="0.3"/>
  <cols>
    <col min="1" max="1" width="11.109375" bestFit="1" customWidth="1"/>
    <col min="2" max="2" width="45.109375" bestFit="1" customWidth="1"/>
    <col min="3" max="3" width="11.88671875" style="4" bestFit="1" customWidth="1"/>
    <col min="4" max="4" width="14.21875" style="17" bestFit="1" customWidth="1"/>
    <col min="5" max="5" width="13.21875" style="18" bestFit="1" customWidth="1"/>
    <col min="6" max="6" width="20.5546875" style="20" bestFit="1" customWidth="1"/>
    <col min="7" max="7" width="19.33203125" style="21" bestFit="1" customWidth="1"/>
    <col min="8" max="8" width="53.88671875" style="21" bestFit="1" customWidth="1"/>
    <col min="9" max="9" width="33.21875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6" t="s">
        <v>3</v>
      </c>
      <c r="E1" s="6" t="s">
        <v>4</v>
      </c>
      <c r="F1" s="1" t="s">
        <v>5</v>
      </c>
      <c r="G1" s="1" t="s">
        <v>6</v>
      </c>
      <c r="H1" s="1" t="s">
        <v>7</v>
      </c>
    </row>
    <row r="2" spans="1:9" x14ac:dyDescent="0.3">
      <c r="A2" s="98">
        <v>45233</v>
      </c>
      <c r="B2" s="13" t="s">
        <v>144</v>
      </c>
      <c r="C2" s="98">
        <v>45230</v>
      </c>
      <c r="D2" s="101">
        <v>85.68</v>
      </c>
      <c r="E2" s="101"/>
      <c r="F2" s="13"/>
      <c r="G2" s="13" t="s">
        <v>8</v>
      </c>
      <c r="H2" s="13" t="s">
        <v>43</v>
      </c>
      <c r="I2" s="2"/>
    </row>
    <row r="3" spans="1:9" s="3" customFormat="1" x14ac:dyDescent="0.3">
      <c r="A3" s="99">
        <v>45231</v>
      </c>
      <c r="B3" s="16" t="s">
        <v>139</v>
      </c>
      <c r="C3" s="99">
        <v>45230</v>
      </c>
      <c r="D3" s="102">
        <v>520</v>
      </c>
      <c r="E3" s="102"/>
      <c r="F3" s="16"/>
      <c r="G3" s="16" t="s">
        <v>74</v>
      </c>
      <c r="H3" s="16" t="s">
        <v>199</v>
      </c>
      <c r="I3" s="38"/>
    </row>
    <row r="4" spans="1:9" x14ac:dyDescent="0.3">
      <c r="A4" s="99">
        <v>45231</v>
      </c>
      <c r="B4" s="16" t="s">
        <v>140</v>
      </c>
      <c r="C4" s="99">
        <v>45230</v>
      </c>
      <c r="D4" s="102">
        <v>2253.7249999999999</v>
      </c>
      <c r="E4" s="102"/>
      <c r="F4" s="16"/>
      <c r="G4" s="16" t="s">
        <v>280</v>
      </c>
      <c r="H4" s="16" t="s">
        <v>198</v>
      </c>
      <c r="I4" s="2"/>
    </row>
    <row r="5" spans="1:9" x14ac:dyDescent="0.3">
      <c r="A5" s="99">
        <v>45231</v>
      </c>
      <c r="B5" s="16" t="s">
        <v>139</v>
      </c>
      <c r="C5" s="99">
        <v>45230</v>
      </c>
      <c r="D5" s="102">
        <v>3500</v>
      </c>
      <c r="E5" s="102"/>
      <c r="F5" s="16"/>
      <c r="G5" s="16" t="s">
        <v>74</v>
      </c>
      <c r="H5" s="16"/>
      <c r="I5" s="2"/>
    </row>
    <row r="6" spans="1:9" x14ac:dyDescent="0.3">
      <c r="A6" s="99">
        <v>45231</v>
      </c>
      <c r="B6" s="16" t="s">
        <v>141</v>
      </c>
      <c r="C6" s="99">
        <v>45230</v>
      </c>
      <c r="D6" s="102">
        <v>10003.725</v>
      </c>
      <c r="E6" s="102"/>
      <c r="F6" s="16" t="s">
        <v>238</v>
      </c>
      <c r="G6" s="16" t="s">
        <v>283</v>
      </c>
      <c r="H6" s="16" t="s">
        <v>237</v>
      </c>
      <c r="I6" s="2"/>
    </row>
    <row r="7" spans="1:9" x14ac:dyDescent="0.3">
      <c r="A7" s="99">
        <v>45233</v>
      </c>
      <c r="B7" s="16" t="s">
        <v>145</v>
      </c>
      <c r="C7" s="99">
        <v>45232</v>
      </c>
      <c r="D7" s="102">
        <v>3628.4949999999999</v>
      </c>
      <c r="E7" s="102"/>
      <c r="F7" s="16"/>
      <c r="G7" s="16" t="s">
        <v>10</v>
      </c>
      <c r="H7" s="16"/>
      <c r="I7" s="2"/>
    </row>
    <row r="8" spans="1:9" x14ac:dyDescent="0.3">
      <c r="A8" s="97">
        <v>45231</v>
      </c>
      <c r="B8" s="15" t="s">
        <v>138</v>
      </c>
      <c r="C8" s="97">
        <v>45232</v>
      </c>
      <c r="D8" s="100"/>
      <c r="E8" s="100">
        <v>7310</v>
      </c>
      <c r="F8" s="115"/>
      <c r="G8" s="118" t="s">
        <v>135</v>
      </c>
      <c r="H8" s="15"/>
      <c r="I8" s="2"/>
    </row>
    <row r="9" spans="1:9" s="3" customFormat="1" x14ac:dyDescent="0.3">
      <c r="A9" s="97">
        <v>45231</v>
      </c>
      <c r="B9" s="15" t="s">
        <v>138</v>
      </c>
      <c r="C9" s="97">
        <v>45232</v>
      </c>
      <c r="D9" s="100"/>
      <c r="E9" s="100">
        <v>1560</v>
      </c>
      <c r="F9" s="115"/>
      <c r="G9" s="118" t="s">
        <v>135</v>
      </c>
      <c r="H9" s="15"/>
      <c r="I9" s="38"/>
    </row>
    <row r="10" spans="1:9" x14ac:dyDescent="0.3">
      <c r="A10" s="99">
        <v>45236</v>
      </c>
      <c r="B10" s="16" t="s">
        <v>146</v>
      </c>
      <c r="C10" s="99">
        <v>45233</v>
      </c>
      <c r="D10" s="102">
        <v>7500</v>
      </c>
      <c r="E10" s="102"/>
      <c r="F10" s="116" t="s">
        <v>227</v>
      </c>
      <c r="G10" s="16" t="s">
        <v>280</v>
      </c>
      <c r="H10" s="16" t="s">
        <v>222</v>
      </c>
      <c r="I10" s="2"/>
    </row>
    <row r="11" spans="1:9" x14ac:dyDescent="0.3">
      <c r="A11" s="98">
        <v>45237</v>
      </c>
      <c r="B11" s="13" t="s">
        <v>150</v>
      </c>
      <c r="C11" s="98">
        <v>45236</v>
      </c>
      <c r="D11" s="101">
        <v>26</v>
      </c>
      <c r="E11" s="101"/>
      <c r="F11" s="13"/>
      <c r="G11" s="13" t="s">
        <v>8</v>
      </c>
      <c r="H11" s="13" t="s">
        <v>43</v>
      </c>
      <c r="I11" s="2"/>
    </row>
    <row r="12" spans="1:9" x14ac:dyDescent="0.3">
      <c r="A12" s="99">
        <v>45237</v>
      </c>
      <c r="B12" s="16" t="s">
        <v>151</v>
      </c>
      <c r="C12" s="99">
        <v>45236</v>
      </c>
      <c r="D12" s="102">
        <v>190.15100000000001</v>
      </c>
      <c r="E12" s="102"/>
      <c r="F12" s="116" t="s">
        <v>228</v>
      </c>
      <c r="G12" s="16" t="s">
        <v>283</v>
      </c>
      <c r="H12" s="16" t="s">
        <v>252</v>
      </c>
      <c r="I12" s="2"/>
    </row>
    <row r="13" spans="1:9" x14ac:dyDescent="0.3">
      <c r="A13" s="99">
        <v>45237</v>
      </c>
      <c r="B13" s="16" t="s">
        <v>152</v>
      </c>
      <c r="C13" s="99">
        <v>45236</v>
      </c>
      <c r="D13" s="102">
        <v>754.76400000000001</v>
      </c>
      <c r="E13" s="102"/>
      <c r="F13" s="116" t="s">
        <v>229</v>
      </c>
      <c r="G13" s="16" t="s">
        <v>283</v>
      </c>
      <c r="H13" s="16" t="s">
        <v>252</v>
      </c>
      <c r="I13" s="2"/>
    </row>
    <row r="14" spans="1:9" x14ac:dyDescent="0.3">
      <c r="A14" s="99">
        <v>45237</v>
      </c>
      <c r="B14" s="16" t="s">
        <v>153</v>
      </c>
      <c r="C14" s="99">
        <v>45236</v>
      </c>
      <c r="D14" s="102">
        <v>840</v>
      </c>
      <c r="E14" s="102"/>
      <c r="F14" s="116" t="s">
        <v>256</v>
      </c>
      <c r="G14" s="16" t="s">
        <v>283</v>
      </c>
      <c r="H14" s="16" t="s">
        <v>383</v>
      </c>
      <c r="I14" s="2"/>
    </row>
    <row r="15" spans="1:9" x14ac:dyDescent="0.3">
      <c r="A15" s="99">
        <v>45237</v>
      </c>
      <c r="B15" s="16" t="s">
        <v>154</v>
      </c>
      <c r="C15" s="99">
        <v>45236</v>
      </c>
      <c r="D15" s="102">
        <v>1048.615</v>
      </c>
      <c r="E15" s="102"/>
      <c r="F15" s="116" t="s">
        <v>243</v>
      </c>
      <c r="G15" s="16" t="s">
        <v>281</v>
      </c>
      <c r="H15" s="16" t="s">
        <v>246</v>
      </c>
      <c r="I15" s="2"/>
    </row>
    <row r="16" spans="1:9" x14ac:dyDescent="0.3">
      <c r="A16" s="99">
        <v>45237</v>
      </c>
      <c r="B16" s="16" t="s">
        <v>155</v>
      </c>
      <c r="C16" s="99">
        <v>45236</v>
      </c>
      <c r="D16" s="102">
        <v>3000</v>
      </c>
      <c r="E16" s="102"/>
      <c r="F16" s="116" t="s">
        <v>253</v>
      </c>
      <c r="G16" s="16" t="s">
        <v>281</v>
      </c>
      <c r="H16" s="16" t="s">
        <v>247</v>
      </c>
      <c r="I16" s="2"/>
    </row>
    <row r="17" spans="1:9" x14ac:dyDescent="0.3">
      <c r="A17" s="99">
        <v>45237</v>
      </c>
      <c r="B17" s="16" t="s">
        <v>156</v>
      </c>
      <c r="C17" s="99">
        <v>45236</v>
      </c>
      <c r="D17" s="102">
        <v>4802.0810000000001</v>
      </c>
      <c r="E17" s="102"/>
      <c r="F17" s="116" t="s">
        <v>270</v>
      </c>
      <c r="G17" s="16" t="s">
        <v>280</v>
      </c>
      <c r="H17" s="16" t="s">
        <v>86</v>
      </c>
      <c r="I17" s="2"/>
    </row>
    <row r="18" spans="1:9" x14ac:dyDescent="0.3">
      <c r="A18" s="99">
        <v>45237</v>
      </c>
      <c r="B18" s="16" t="s">
        <v>157</v>
      </c>
      <c r="C18" s="99">
        <v>45236</v>
      </c>
      <c r="D18" s="102">
        <v>5003.7250000000004</v>
      </c>
      <c r="E18" s="102"/>
      <c r="F18" s="16"/>
      <c r="G18" s="16" t="s">
        <v>281</v>
      </c>
      <c r="H18" s="16" t="s">
        <v>384</v>
      </c>
      <c r="I18" s="2"/>
    </row>
    <row r="19" spans="1:9" x14ac:dyDescent="0.3">
      <c r="A19" s="97">
        <v>45233</v>
      </c>
      <c r="B19" s="15" t="s">
        <v>142</v>
      </c>
      <c r="C19" s="97">
        <v>45236</v>
      </c>
      <c r="D19" s="100"/>
      <c r="E19" s="100">
        <v>9750</v>
      </c>
      <c r="F19" s="115"/>
      <c r="G19" s="118" t="s">
        <v>135</v>
      </c>
      <c r="H19" s="15"/>
      <c r="I19" s="2"/>
    </row>
    <row r="20" spans="1:9" x14ac:dyDescent="0.3">
      <c r="A20" s="99">
        <v>45238</v>
      </c>
      <c r="B20" s="16" t="s">
        <v>159</v>
      </c>
      <c r="C20" s="99">
        <v>45237</v>
      </c>
      <c r="D20" s="102">
        <v>550</v>
      </c>
      <c r="E20" s="102"/>
      <c r="F20" s="16"/>
      <c r="G20" s="16" t="s">
        <v>283</v>
      </c>
      <c r="H20" s="16" t="s">
        <v>287</v>
      </c>
      <c r="I20" s="2"/>
    </row>
    <row r="21" spans="1:9" x14ac:dyDescent="0.3">
      <c r="A21" s="99">
        <v>45238</v>
      </c>
      <c r="B21" s="16" t="s">
        <v>160</v>
      </c>
      <c r="C21" s="99">
        <v>45237</v>
      </c>
      <c r="D21" s="102">
        <v>2476.6030000000001</v>
      </c>
      <c r="E21" s="102"/>
      <c r="F21" s="16"/>
      <c r="G21" s="16" t="s">
        <v>286</v>
      </c>
      <c r="H21" s="16" t="s">
        <v>236</v>
      </c>
      <c r="I21" s="2"/>
    </row>
    <row r="22" spans="1:9" x14ac:dyDescent="0.3">
      <c r="A22" s="99">
        <v>45238</v>
      </c>
      <c r="B22" s="16" t="s">
        <v>161</v>
      </c>
      <c r="C22" s="99">
        <v>45237</v>
      </c>
      <c r="D22" s="102">
        <v>4344.7510000000002</v>
      </c>
      <c r="E22" s="102"/>
      <c r="F22" s="16" t="s">
        <v>238</v>
      </c>
      <c r="G22" s="16" t="s">
        <v>283</v>
      </c>
      <c r="H22" s="16" t="s">
        <v>237</v>
      </c>
      <c r="I22" s="2"/>
    </row>
    <row r="23" spans="1:9" x14ac:dyDescent="0.3">
      <c r="A23" s="99">
        <v>45238</v>
      </c>
      <c r="B23" s="16" t="s">
        <v>162</v>
      </c>
      <c r="C23" s="99">
        <v>45237</v>
      </c>
      <c r="D23" s="102">
        <v>5003.7250000000004</v>
      </c>
      <c r="E23" s="102"/>
      <c r="F23" s="16"/>
      <c r="G23" s="16" t="s">
        <v>281</v>
      </c>
      <c r="H23" s="16" t="s">
        <v>234</v>
      </c>
      <c r="I23" s="2"/>
    </row>
    <row r="24" spans="1:9" x14ac:dyDescent="0.3">
      <c r="A24" s="97">
        <v>45236</v>
      </c>
      <c r="B24" s="15" t="s">
        <v>138</v>
      </c>
      <c r="C24" s="97">
        <v>45237</v>
      </c>
      <c r="D24" s="100"/>
      <c r="E24" s="100">
        <v>10725</v>
      </c>
      <c r="F24" s="115"/>
      <c r="G24" s="118" t="s">
        <v>135</v>
      </c>
      <c r="H24" s="15"/>
      <c r="I24" s="2"/>
    </row>
    <row r="25" spans="1:9" x14ac:dyDescent="0.3">
      <c r="A25" s="99">
        <v>45239</v>
      </c>
      <c r="B25" s="16" t="s">
        <v>163</v>
      </c>
      <c r="C25" s="99">
        <v>45238</v>
      </c>
      <c r="D25" s="102">
        <v>550.72500000000002</v>
      </c>
      <c r="E25" s="102"/>
      <c r="F25" s="16"/>
      <c r="G25" s="16" t="s">
        <v>283</v>
      </c>
      <c r="H25" s="16" t="s">
        <v>242</v>
      </c>
      <c r="I25" s="2"/>
    </row>
    <row r="26" spans="1:9" x14ac:dyDescent="0.3">
      <c r="A26" s="99">
        <v>45239</v>
      </c>
      <c r="B26" s="16" t="s">
        <v>164</v>
      </c>
      <c r="C26" s="99">
        <v>45238</v>
      </c>
      <c r="D26" s="102">
        <v>1864.877</v>
      </c>
      <c r="E26" s="102"/>
      <c r="F26" s="116" t="s">
        <v>244</v>
      </c>
      <c r="G26" s="16" t="s">
        <v>286</v>
      </c>
      <c r="H26" s="16" t="s">
        <v>251</v>
      </c>
      <c r="I26" s="2"/>
    </row>
    <row r="27" spans="1:9" x14ac:dyDescent="0.3">
      <c r="A27" s="97">
        <v>45237</v>
      </c>
      <c r="B27" s="15" t="s">
        <v>138</v>
      </c>
      <c r="C27" s="97">
        <v>45238</v>
      </c>
      <c r="D27" s="100"/>
      <c r="E27" s="100">
        <v>27085</v>
      </c>
      <c r="F27" s="115"/>
      <c r="G27" s="118" t="s">
        <v>135</v>
      </c>
      <c r="H27" s="15"/>
      <c r="I27" s="2"/>
    </row>
    <row r="28" spans="1:9" x14ac:dyDescent="0.3">
      <c r="A28" s="99">
        <v>45240</v>
      </c>
      <c r="B28" s="16" t="s">
        <v>167</v>
      </c>
      <c r="C28" s="99">
        <v>45239</v>
      </c>
      <c r="D28" s="102">
        <v>346.923</v>
      </c>
      <c r="E28" s="102"/>
      <c r="F28" s="116" t="s">
        <v>245</v>
      </c>
      <c r="G28" s="16" t="s">
        <v>283</v>
      </c>
      <c r="H28" s="16" t="s">
        <v>250</v>
      </c>
      <c r="I28" s="2"/>
    </row>
    <row r="29" spans="1:9" s="23" customFormat="1" x14ac:dyDescent="0.3">
      <c r="A29" s="97">
        <v>45233</v>
      </c>
      <c r="B29" s="15" t="s">
        <v>143</v>
      </c>
      <c r="C29" s="97">
        <v>45239</v>
      </c>
      <c r="D29" s="100"/>
      <c r="E29" s="100">
        <v>738.54100000000005</v>
      </c>
      <c r="F29" s="115"/>
      <c r="G29" s="118" t="s">
        <v>135</v>
      </c>
      <c r="H29" s="15"/>
      <c r="I29" s="45"/>
    </row>
    <row r="30" spans="1:9" s="23" customFormat="1" x14ac:dyDescent="0.3">
      <c r="A30" s="97">
        <v>45233</v>
      </c>
      <c r="B30" s="15" t="s">
        <v>143</v>
      </c>
      <c r="C30" s="97">
        <v>45239</v>
      </c>
      <c r="D30" s="100"/>
      <c r="E30" s="100">
        <v>114.16800000000001</v>
      </c>
      <c r="F30" s="115"/>
      <c r="G30" s="118" t="s">
        <v>135</v>
      </c>
      <c r="H30" s="15"/>
      <c r="I30" s="45"/>
    </row>
    <row r="31" spans="1:9" s="23" customFormat="1" x14ac:dyDescent="0.3">
      <c r="A31" s="97">
        <v>45238</v>
      </c>
      <c r="B31" s="15" t="s">
        <v>138</v>
      </c>
      <c r="C31" s="97">
        <v>45239</v>
      </c>
      <c r="D31" s="100"/>
      <c r="E31" s="100">
        <v>2010</v>
      </c>
      <c r="F31" s="115"/>
      <c r="G31" s="118" t="s">
        <v>135</v>
      </c>
      <c r="H31" s="15"/>
      <c r="I31" s="45"/>
    </row>
    <row r="32" spans="1:9" s="23" customFormat="1" x14ac:dyDescent="0.3">
      <c r="A32" s="99">
        <v>45243</v>
      </c>
      <c r="B32" s="16" t="s">
        <v>170</v>
      </c>
      <c r="C32" s="99">
        <v>45240</v>
      </c>
      <c r="D32" s="102">
        <v>577.55499999999995</v>
      </c>
      <c r="E32" s="102"/>
      <c r="F32" s="116" t="s">
        <v>266</v>
      </c>
      <c r="G32" s="16" t="s">
        <v>280</v>
      </c>
      <c r="H32" s="16" t="s">
        <v>93</v>
      </c>
      <c r="I32" s="43"/>
    </row>
    <row r="33" spans="1:9" s="22" customFormat="1" x14ac:dyDescent="0.3">
      <c r="A33" s="99">
        <v>45243</v>
      </c>
      <c r="B33" s="16" t="s">
        <v>171</v>
      </c>
      <c r="C33" s="99">
        <v>45240</v>
      </c>
      <c r="D33" s="102">
        <v>2810.895</v>
      </c>
      <c r="E33" s="120"/>
      <c r="F33" s="116" t="s">
        <v>268</v>
      </c>
      <c r="G33" s="16" t="s">
        <v>283</v>
      </c>
      <c r="H33" s="16" t="s">
        <v>267</v>
      </c>
      <c r="I33" s="43"/>
    </row>
    <row r="34" spans="1:9" s="23" customFormat="1" x14ac:dyDescent="0.3">
      <c r="A34" s="97">
        <v>45237</v>
      </c>
      <c r="B34" s="15" t="s">
        <v>148</v>
      </c>
      <c r="C34" s="97">
        <v>45240</v>
      </c>
      <c r="D34" s="100"/>
      <c r="E34" s="100">
        <v>295.81200000000001</v>
      </c>
      <c r="F34" s="115"/>
      <c r="G34" s="118" t="s">
        <v>135</v>
      </c>
      <c r="H34" s="15"/>
      <c r="I34" s="45"/>
    </row>
    <row r="35" spans="1:9" s="23" customFormat="1" x14ac:dyDescent="0.3">
      <c r="A35" s="97">
        <v>45239</v>
      </c>
      <c r="B35" s="15" t="s">
        <v>129</v>
      </c>
      <c r="C35" s="97">
        <v>45240</v>
      </c>
      <c r="D35" s="100"/>
      <c r="E35" s="100">
        <v>2690</v>
      </c>
      <c r="F35" s="115"/>
      <c r="G35" s="118" t="s">
        <v>135</v>
      </c>
      <c r="H35" s="15"/>
      <c r="I35" s="45"/>
    </row>
    <row r="36" spans="1:9" s="23" customFormat="1" x14ac:dyDescent="0.3">
      <c r="A36" s="97">
        <v>45237</v>
      </c>
      <c r="B36" s="15" t="s">
        <v>147</v>
      </c>
      <c r="C36" s="97">
        <v>45242</v>
      </c>
      <c r="D36" s="100"/>
      <c r="E36" s="100">
        <v>717.65099999999995</v>
      </c>
      <c r="F36" s="115"/>
      <c r="G36" s="118" t="s">
        <v>135</v>
      </c>
      <c r="H36" s="15"/>
      <c r="I36" s="45"/>
    </row>
    <row r="37" spans="1:9" s="23" customFormat="1" x14ac:dyDescent="0.3">
      <c r="A37" s="97">
        <v>45237</v>
      </c>
      <c r="B37" s="15" t="s">
        <v>147</v>
      </c>
      <c r="C37" s="97">
        <v>45242</v>
      </c>
      <c r="D37" s="100"/>
      <c r="E37" s="100">
        <v>41.215000000000003</v>
      </c>
      <c r="F37" s="115"/>
      <c r="G37" s="118" t="s">
        <v>135</v>
      </c>
      <c r="H37" s="15"/>
      <c r="I37" s="45"/>
    </row>
    <row r="38" spans="1:9" s="23" customFormat="1" x14ac:dyDescent="0.3">
      <c r="A38" s="119">
        <v>45244</v>
      </c>
      <c r="B38" s="11" t="s">
        <v>173</v>
      </c>
      <c r="C38" s="119">
        <v>45243</v>
      </c>
      <c r="D38" s="11">
        <v>253.72499999999999</v>
      </c>
      <c r="E38" s="11"/>
      <c r="F38" s="11"/>
      <c r="G38" s="11" t="s">
        <v>12</v>
      </c>
      <c r="H38" s="11" t="s">
        <v>239</v>
      </c>
      <c r="I38" s="43"/>
    </row>
    <row r="39" spans="1:9" s="23" customFormat="1" x14ac:dyDescent="0.3">
      <c r="A39" s="119">
        <v>45244</v>
      </c>
      <c r="B39" s="11" t="s">
        <v>174</v>
      </c>
      <c r="C39" s="119">
        <v>45243</v>
      </c>
      <c r="D39" s="11">
        <v>503.72500000000002</v>
      </c>
      <c r="E39" s="11"/>
      <c r="F39" s="11"/>
      <c r="G39" s="11" t="s">
        <v>12</v>
      </c>
      <c r="H39" s="11" t="s">
        <v>240</v>
      </c>
      <c r="I39" s="45"/>
    </row>
    <row r="40" spans="1:9" s="23" customFormat="1" x14ac:dyDescent="0.3">
      <c r="A40" s="119">
        <v>45244</v>
      </c>
      <c r="B40" s="11" t="s">
        <v>175</v>
      </c>
      <c r="C40" s="119">
        <v>45243</v>
      </c>
      <c r="D40" s="11">
        <v>503.72500000000002</v>
      </c>
      <c r="E40" s="11"/>
      <c r="F40" s="11"/>
      <c r="G40" s="11" t="s">
        <v>12</v>
      </c>
      <c r="H40" s="11" t="s">
        <v>241</v>
      </c>
      <c r="I40" s="45"/>
    </row>
    <row r="41" spans="1:9" s="23" customFormat="1" x14ac:dyDescent="0.3">
      <c r="A41" s="99">
        <v>45244</v>
      </c>
      <c r="B41" s="16" t="s">
        <v>176</v>
      </c>
      <c r="C41" s="99">
        <v>45243</v>
      </c>
      <c r="D41" s="102">
        <v>1719.7249999999999</v>
      </c>
      <c r="E41" s="102"/>
      <c r="F41" s="16"/>
      <c r="G41" s="16"/>
      <c r="H41" s="16"/>
      <c r="I41" s="45"/>
    </row>
    <row r="42" spans="1:9" s="23" customFormat="1" x14ac:dyDescent="0.3">
      <c r="A42" s="97">
        <v>45237</v>
      </c>
      <c r="B42" s="15" t="s">
        <v>149</v>
      </c>
      <c r="C42" s="97">
        <v>45243</v>
      </c>
      <c r="D42" s="100"/>
      <c r="E42" s="100">
        <v>124.741</v>
      </c>
      <c r="F42" s="115"/>
      <c r="G42" s="118" t="s">
        <v>135</v>
      </c>
      <c r="H42" s="15"/>
      <c r="I42" s="45"/>
    </row>
    <row r="43" spans="1:9" s="23" customFormat="1" x14ac:dyDescent="0.3">
      <c r="A43" s="97">
        <v>45237</v>
      </c>
      <c r="B43" s="15" t="s">
        <v>149</v>
      </c>
      <c r="C43" s="97">
        <v>45243</v>
      </c>
      <c r="D43" s="100"/>
      <c r="E43" s="100">
        <v>40.741</v>
      </c>
      <c r="F43" s="115"/>
      <c r="G43" s="118" t="s">
        <v>135</v>
      </c>
      <c r="H43" s="15"/>
      <c r="I43" s="45"/>
    </row>
    <row r="44" spans="1:9" s="23" customFormat="1" x14ac:dyDescent="0.3">
      <c r="A44" s="97">
        <v>45240</v>
      </c>
      <c r="B44" s="15" t="s">
        <v>165</v>
      </c>
      <c r="C44" s="97">
        <v>45243</v>
      </c>
      <c r="D44" s="100"/>
      <c r="E44" s="100">
        <v>2260</v>
      </c>
      <c r="F44" s="115"/>
      <c r="G44" s="118" t="s">
        <v>135</v>
      </c>
      <c r="H44" s="15"/>
      <c r="I44" s="45"/>
    </row>
    <row r="45" spans="1:9" s="23" customFormat="1" x14ac:dyDescent="0.3">
      <c r="A45" s="99">
        <v>45245</v>
      </c>
      <c r="B45" s="16" t="s">
        <v>177</v>
      </c>
      <c r="C45" s="99">
        <v>45244</v>
      </c>
      <c r="D45" s="102">
        <v>461.5</v>
      </c>
      <c r="E45" s="102"/>
      <c r="F45" s="116" t="s">
        <v>289</v>
      </c>
      <c r="G45" s="16" t="s">
        <v>283</v>
      </c>
      <c r="H45" s="16" t="s">
        <v>288</v>
      </c>
      <c r="I45" s="45"/>
    </row>
    <row r="46" spans="1:9" s="23" customFormat="1" x14ac:dyDescent="0.3">
      <c r="A46" s="99">
        <v>45245</v>
      </c>
      <c r="B46" s="16" t="s">
        <v>178</v>
      </c>
      <c r="C46" s="99">
        <v>45244</v>
      </c>
      <c r="D46" s="102">
        <v>466.54599999999999</v>
      </c>
      <c r="E46" s="102"/>
      <c r="F46" s="116" t="s">
        <v>257</v>
      </c>
      <c r="G46" s="16" t="s">
        <v>286</v>
      </c>
      <c r="H46" s="16" t="s">
        <v>258</v>
      </c>
      <c r="I46" s="45"/>
    </row>
    <row r="47" spans="1:9" s="23" customFormat="1" x14ac:dyDescent="0.3">
      <c r="A47" s="99">
        <v>45245</v>
      </c>
      <c r="B47" s="16" t="s">
        <v>179</v>
      </c>
      <c r="C47" s="99">
        <v>45244</v>
      </c>
      <c r="D47" s="102">
        <v>751.56299999999999</v>
      </c>
      <c r="E47" s="102"/>
      <c r="F47" s="116" t="s">
        <v>295</v>
      </c>
      <c r="G47" s="16" t="s">
        <v>283</v>
      </c>
      <c r="H47" s="16" t="s">
        <v>252</v>
      </c>
      <c r="I47" s="45"/>
    </row>
    <row r="48" spans="1:9" s="23" customFormat="1" x14ac:dyDescent="0.3">
      <c r="A48" s="99">
        <v>45245</v>
      </c>
      <c r="B48" s="16" t="s">
        <v>180</v>
      </c>
      <c r="C48" s="99">
        <v>45244</v>
      </c>
      <c r="D48" s="102">
        <v>918</v>
      </c>
      <c r="E48" s="102"/>
      <c r="F48" s="116" t="s">
        <v>290</v>
      </c>
      <c r="G48" s="16" t="s">
        <v>283</v>
      </c>
      <c r="H48" s="16" t="s">
        <v>296</v>
      </c>
      <c r="I48" s="45"/>
    </row>
    <row r="49" spans="1:9" s="23" customFormat="1" x14ac:dyDescent="0.3">
      <c r="A49" s="99">
        <v>45245</v>
      </c>
      <c r="B49" s="16" t="s">
        <v>181</v>
      </c>
      <c r="C49" s="99">
        <v>45244</v>
      </c>
      <c r="D49" s="102">
        <v>1086</v>
      </c>
      <c r="E49" s="102"/>
      <c r="F49" s="116" t="s">
        <v>248</v>
      </c>
      <c r="G49" s="16" t="s">
        <v>281</v>
      </c>
      <c r="H49" s="16" t="s">
        <v>249</v>
      </c>
      <c r="I49" s="45"/>
    </row>
    <row r="50" spans="1:9" s="23" customFormat="1" x14ac:dyDescent="0.3">
      <c r="A50" s="99">
        <v>45245</v>
      </c>
      <c r="B50" s="16" t="s">
        <v>182</v>
      </c>
      <c r="C50" s="99">
        <v>45244</v>
      </c>
      <c r="D50" s="102">
        <v>2000</v>
      </c>
      <c r="E50" s="102"/>
      <c r="F50" s="116" t="s">
        <v>291</v>
      </c>
      <c r="G50" s="16" t="s">
        <v>281</v>
      </c>
      <c r="H50" s="16" t="s">
        <v>297</v>
      </c>
      <c r="I50" s="45"/>
    </row>
    <row r="51" spans="1:9" s="23" customFormat="1" x14ac:dyDescent="0.3">
      <c r="A51" s="97">
        <v>45238</v>
      </c>
      <c r="B51" s="15" t="s">
        <v>158</v>
      </c>
      <c r="C51" s="97">
        <v>45244</v>
      </c>
      <c r="D51" s="100"/>
      <c r="E51" s="100">
        <v>23.76</v>
      </c>
      <c r="F51" s="115"/>
      <c r="G51" s="118" t="s">
        <v>135</v>
      </c>
      <c r="H51" s="15"/>
      <c r="I51" s="45"/>
    </row>
    <row r="52" spans="1:9" s="23" customFormat="1" x14ac:dyDescent="0.3">
      <c r="A52" s="97">
        <v>45243</v>
      </c>
      <c r="B52" s="15" t="s">
        <v>165</v>
      </c>
      <c r="C52" s="97">
        <v>45244</v>
      </c>
      <c r="D52" s="100"/>
      <c r="E52" s="100">
        <v>11710</v>
      </c>
      <c r="F52" s="115"/>
      <c r="G52" s="118" t="s">
        <v>135</v>
      </c>
      <c r="H52" s="15"/>
      <c r="I52" s="45"/>
    </row>
    <row r="53" spans="1:9" s="23" customFormat="1" x14ac:dyDescent="0.3">
      <c r="A53" s="99">
        <v>45246</v>
      </c>
      <c r="B53" s="16" t="s">
        <v>186</v>
      </c>
      <c r="C53" s="99">
        <v>45245</v>
      </c>
      <c r="D53" s="102">
        <v>661</v>
      </c>
      <c r="E53" s="102"/>
      <c r="F53" s="116" t="s">
        <v>292</v>
      </c>
      <c r="G53" s="16" t="s">
        <v>283</v>
      </c>
      <c r="H53" s="16" t="s">
        <v>298</v>
      </c>
      <c r="I53" s="45"/>
    </row>
    <row r="54" spans="1:9" s="23" customFormat="1" x14ac:dyDescent="0.3">
      <c r="A54" s="99">
        <v>45246</v>
      </c>
      <c r="B54" s="16" t="s">
        <v>187</v>
      </c>
      <c r="C54" s="99">
        <v>45245</v>
      </c>
      <c r="D54" s="102">
        <v>693.83699999999999</v>
      </c>
      <c r="E54" s="102"/>
      <c r="F54" s="116" t="s">
        <v>259</v>
      </c>
      <c r="G54" s="16" t="s">
        <v>286</v>
      </c>
      <c r="H54" s="16" t="s">
        <v>261</v>
      </c>
      <c r="I54" s="45"/>
    </row>
    <row r="55" spans="1:9" s="22" customFormat="1" x14ac:dyDescent="0.3">
      <c r="A55" s="97">
        <v>45244</v>
      </c>
      <c r="B55" s="15" t="s">
        <v>172</v>
      </c>
      <c r="C55" s="97">
        <v>45245</v>
      </c>
      <c r="D55" s="100"/>
      <c r="E55" s="100">
        <v>128.20500000000001</v>
      </c>
      <c r="F55" s="115"/>
      <c r="G55" s="118" t="s">
        <v>135</v>
      </c>
      <c r="H55" s="15"/>
      <c r="I55" s="43"/>
    </row>
    <row r="56" spans="1:9" s="23" customFormat="1" x14ac:dyDescent="0.3">
      <c r="A56" s="97">
        <v>45244</v>
      </c>
      <c r="B56" s="15" t="s">
        <v>172</v>
      </c>
      <c r="C56" s="97">
        <v>45245</v>
      </c>
      <c r="D56" s="100"/>
      <c r="E56" s="100">
        <v>40.741</v>
      </c>
      <c r="F56" s="115"/>
      <c r="G56" s="118" t="s">
        <v>135</v>
      </c>
      <c r="H56" s="15"/>
      <c r="I56" s="45"/>
    </row>
    <row r="57" spans="1:9" s="23" customFormat="1" x14ac:dyDescent="0.3">
      <c r="A57" s="99">
        <v>45247</v>
      </c>
      <c r="B57" s="16" t="s">
        <v>188</v>
      </c>
      <c r="C57" s="99">
        <v>45246</v>
      </c>
      <c r="D57" s="102">
        <v>169</v>
      </c>
      <c r="E57" s="102"/>
      <c r="F57" s="116" t="s">
        <v>262</v>
      </c>
      <c r="G57" s="16" t="s">
        <v>286</v>
      </c>
      <c r="H57" s="16" t="s">
        <v>263</v>
      </c>
      <c r="I57" s="45"/>
    </row>
    <row r="58" spans="1:9" s="23" customFormat="1" x14ac:dyDescent="0.3">
      <c r="A58" s="99">
        <v>45247</v>
      </c>
      <c r="B58" s="16" t="s">
        <v>189</v>
      </c>
      <c r="C58" s="99">
        <v>45246</v>
      </c>
      <c r="D58" s="102">
        <v>5000</v>
      </c>
      <c r="E58" s="102"/>
      <c r="F58" s="116" t="s">
        <v>293</v>
      </c>
      <c r="G58" s="16" t="s">
        <v>281</v>
      </c>
      <c r="H58" s="16" t="s">
        <v>378</v>
      </c>
      <c r="I58" s="45"/>
    </row>
    <row r="59" spans="1:9" s="22" customFormat="1" x14ac:dyDescent="0.3">
      <c r="A59" s="97">
        <v>45240</v>
      </c>
      <c r="B59" s="15" t="s">
        <v>166</v>
      </c>
      <c r="C59" s="97">
        <v>45246</v>
      </c>
      <c r="D59" s="100"/>
      <c r="E59" s="100">
        <v>86.921999999999997</v>
      </c>
      <c r="F59" s="115"/>
      <c r="G59" s="118" t="s">
        <v>135</v>
      </c>
      <c r="H59" s="15"/>
      <c r="I59" s="43"/>
    </row>
    <row r="60" spans="1:9" s="22" customFormat="1" x14ac:dyDescent="0.3">
      <c r="A60" s="97">
        <v>45240</v>
      </c>
      <c r="B60" s="15" t="s">
        <v>166</v>
      </c>
      <c r="C60" s="97">
        <v>45246</v>
      </c>
      <c r="D60" s="100"/>
      <c r="E60" s="100">
        <v>46.426000000000002</v>
      </c>
      <c r="F60" s="115"/>
      <c r="G60" s="118" t="s">
        <v>135</v>
      </c>
      <c r="H60" s="15"/>
      <c r="I60" s="43"/>
    </row>
    <row r="61" spans="1:9" s="22" customFormat="1" x14ac:dyDescent="0.3">
      <c r="A61" s="99">
        <v>45250</v>
      </c>
      <c r="B61" s="16" t="s">
        <v>191</v>
      </c>
      <c r="C61" s="99">
        <v>45247</v>
      </c>
      <c r="D61" s="102">
        <v>294.00200000000001</v>
      </c>
      <c r="E61" s="102"/>
      <c r="F61" s="116" t="s">
        <v>294</v>
      </c>
      <c r="G61" s="16" t="s">
        <v>286</v>
      </c>
      <c r="H61" s="16" t="s">
        <v>225</v>
      </c>
      <c r="I61" s="43"/>
    </row>
    <row r="62" spans="1:9" s="22" customFormat="1" x14ac:dyDescent="0.3">
      <c r="A62" s="97">
        <v>45243</v>
      </c>
      <c r="B62" s="15" t="s">
        <v>169</v>
      </c>
      <c r="C62" s="97">
        <v>45247</v>
      </c>
      <c r="D62" s="100"/>
      <c r="E62" s="100">
        <v>92.070999999999998</v>
      </c>
      <c r="F62" s="115"/>
      <c r="G62" s="118" t="s">
        <v>135</v>
      </c>
      <c r="H62" s="15"/>
      <c r="I62" s="43"/>
    </row>
    <row r="63" spans="1:9" s="22" customFormat="1" x14ac:dyDescent="0.3">
      <c r="A63" s="97">
        <v>45246</v>
      </c>
      <c r="B63" s="15" t="s">
        <v>183</v>
      </c>
      <c r="C63" s="97">
        <v>45247</v>
      </c>
      <c r="D63" s="100"/>
      <c r="E63" s="100">
        <v>2270</v>
      </c>
      <c r="F63" s="115"/>
      <c r="G63" s="118" t="s">
        <v>135</v>
      </c>
      <c r="H63" s="15"/>
      <c r="I63" s="43"/>
    </row>
    <row r="64" spans="1:9" s="22" customFormat="1" x14ac:dyDescent="0.3">
      <c r="A64" s="97">
        <v>45243</v>
      </c>
      <c r="B64" s="15" t="s">
        <v>168</v>
      </c>
      <c r="C64" s="97">
        <v>45249</v>
      </c>
      <c r="D64" s="100"/>
      <c r="E64" s="100">
        <v>534.6</v>
      </c>
      <c r="F64" s="115"/>
      <c r="G64" s="118" t="s">
        <v>135</v>
      </c>
      <c r="H64" s="15"/>
      <c r="I64" s="43"/>
    </row>
    <row r="65" spans="1:9" s="23" customFormat="1" x14ac:dyDescent="0.3">
      <c r="A65" s="99">
        <v>45251</v>
      </c>
      <c r="B65" s="16" t="s">
        <v>192</v>
      </c>
      <c r="C65" s="99">
        <v>45250</v>
      </c>
      <c r="D65" s="102">
        <v>135.29599999999999</v>
      </c>
      <c r="E65" s="102"/>
      <c r="F65" s="116" t="s">
        <v>235</v>
      </c>
      <c r="G65" s="16" t="s">
        <v>286</v>
      </c>
      <c r="H65" s="16" t="s">
        <v>299</v>
      </c>
      <c r="I65" s="45"/>
    </row>
    <row r="66" spans="1:9" s="22" customFormat="1" x14ac:dyDescent="0.3">
      <c r="A66" s="99">
        <v>45251</v>
      </c>
      <c r="B66" s="16" t="s">
        <v>193</v>
      </c>
      <c r="C66" s="99">
        <v>45250</v>
      </c>
      <c r="D66" s="102">
        <v>966.32799999999997</v>
      </c>
      <c r="E66" s="102"/>
      <c r="F66" s="116" t="s">
        <v>260</v>
      </c>
      <c r="G66" s="16" t="s">
        <v>283</v>
      </c>
      <c r="H66" s="16" t="s">
        <v>271</v>
      </c>
      <c r="I66" s="43"/>
    </row>
    <row r="67" spans="1:9" s="22" customFormat="1" x14ac:dyDescent="0.3">
      <c r="A67" s="99">
        <v>45251</v>
      </c>
      <c r="B67" s="16" t="s">
        <v>194</v>
      </c>
      <c r="C67" s="99">
        <v>45250</v>
      </c>
      <c r="D67" s="102">
        <v>1003.725</v>
      </c>
      <c r="E67" s="102"/>
      <c r="F67" s="16"/>
      <c r="G67" s="16" t="s">
        <v>280</v>
      </c>
      <c r="H67" s="16" t="s">
        <v>274</v>
      </c>
      <c r="I67" s="43"/>
    </row>
    <row r="68" spans="1:9" s="23" customFormat="1" x14ac:dyDescent="0.3">
      <c r="A68" s="99">
        <v>45251</v>
      </c>
      <c r="B68" s="16" t="s">
        <v>195</v>
      </c>
      <c r="C68" s="99">
        <v>45250</v>
      </c>
      <c r="D68" s="102">
        <v>1824.2539999999999</v>
      </c>
      <c r="E68" s="102"/>
      <c r="F68" s="116" t="s">
        <v>264</v>
      </c>
      <c r="G68" s="16" t="s">
        <v>281</v>
      </c>
      <c r="H68" s="16" t="s">
        <v>265</v>
      </c>
      <c r="I68" s="45"/>
    </row>
    <row r="69" spans="1:9" s="22" customFormat="1" x14ac:dyDescent="0.3">
      <c r="A69" s="99">
        <v>45252</v>
      </c>
      <c r="B69" s="16" t="s">
        <v>197</v>
      </c>
      <c r="C69" s="99">
        <v>45251</v>
      </c>
      <c r="D69" s="102">
        <v>5819.9750000000004</v>
      </c>
      <c r="E69" s="102"/>
      <c r="F69" s="16" t="s">
        <v>255</v>
      </c>
      <c r="G69" s="16" t="s">
        <v>286</v>
      </c>
      <c r="H69" s="16" t="s">
        <v>254</v>
      </c>
      <c r="I69" s="43"/>
    </row>
    <row r="70" spans="1:9" s="22" customFormat="1" x14ac:dyDescent="0.3">
      <c r="A70" s="97">
        <v>45246</v>
      </c>
      <c r="B70" s="15" t="s">
        <v>184</v>
      </c>
      <c r="C70" s="97">
        <v>45251</v>
      </c>
      <c r="D70" s="100"/>
      <c r="E70" s="100">
        <v>110.286</v>
      </c>
      <c r="F70" s="115"/>
      <c r="G70" s="118" t="s">
        <v>135</v>
      </c>
      <c r="H70" s="15"/>
      <c r="I70" s="43"/>
    </row>
    <row r="71" spans="1:9" s="22" customFormat="1" x14ac:dyDescent="0.3">
      <c r="A71" s="97">
        <v>45250</v>
      </c>
      <c r="B71" s="15" t="s">
        <v>138</v>
      </c>
      <c r="C71" s="97">
        <v>45251</v>
      </c>
      <c r="D71" s="100"/>
      <c r="E71" s="100">
        <v>20110</v>
      </c>
      <c r="F71" s="115"/>
      <c r="G71" s="118" t="s">
        <v>135</v>
      </c>
      <c r="H71" s="15"/>
      <c r="I71" s="43"/>
    </row>
    <row r="72" spans="1:9" s="22" customFormat="1" x14ac:dyDescent="0.3">
      <c r="A72" s="97">
        <v>45246</v>
      </c>
      <c r="B72" s="15" t="s">
        <v>185</v>
      </c>
      <c r="C72" s="97">
        <v>45252</v>
      </c>
      <c r="D72" s="100"/>
      <c r="E72" s="100">
        <v>18.809999999999999</v>
      </c>
      <c r="F72" s="115"/>
      <c r="G72" s="118" t="s">
        <v>135</v>
      </c>
      <c r="H72" s="15"/>
      <c r="I72" s="43"/>
    </row>
    <row r="73" spans="1:9" s="23" customFormat="1" x14ac:dyDescent="0.3">
      <c r="A73" s="99">
        <v>45254</v>
      </c>
      <c r="B73" s="16" t="s">
        <v>308</v>
      </c>
      <c r="C73" s="99">
        <v>45253</v>
      </c>
      <c r="D73" s="102">
        <v>3010.49</v>
      </c>
      <c r="E73" s="102"/>
      <c r="F73" s="116" t="s">
        <v>311</v>
      </c>
      <c r="G73" s="16" t="s">
        <v>280</v>
      </c>
      <c r="H73" s="16" t="s">
        <v>274</v>
      </c>
      <c r="I73" s="45"/>
    </row>
    <row r="74" spans="1:9" s="22" customFormat="1" x14ac:dyDescent="0.3">
      <c r="A74" s="97">
        <v>45252</v>
      </c>
      <c r="B74" s="15" t="s">
        <v>138</v>
      </c>
      <c r="C74" s="97">
        <v>45253</v>
      </c>
      <c r="D74" s="100"/>
      <c r="E74" s="100">
        <v>2770</v>
      </c>
      <c r="F74" s="115"/>
      <c r="G74" s="118" t="s">
        <v>135</v>
      </c>
      <c r="H74" s="15"/>
      <c r="I74" s="43"/>
    </row>
    <row r="75" spans="1:9" s="22" customFormat="1" x14ac:dyDescent="0.3">
      <c r="A75" s="99" t="s">
        <v>301</v>
      </c>
      <c r="B75" s="16" t="s">
        <v>309</v>
      </c>
      <c r="C75" s="99">
        <v>45254</v>
      </c>
      <c r="D75" s="102">
        <v>2346.3310000000001</v>
      </c>
      <c r="E75" s="102"/>
      <c r="F75" s="116" t="s">
        <v>312</v>
      </c>
      <c r="G75" s="16" t="s">
        <v>280</v>
      </c>
      <c r="H75" s="16" t="s">
        <v>93</v>
      </c>
      <c r="I75" s="43"/>
    </row>
    <row r="76" spans="1:9" s="22" customFormat="1" x14ac:dyDescent="0.3">
      <c r="A76" s="99" t="s">
        <v>301</v>
      </c>
      <c r="B76" s="16" t="s">
        <v>310</v>
      </c>
      <c r="C76" s="99">
        <v>45254</v>
      </c>
      <c r="D76" s="102">
        <v>3379</v>
      </c>
      <c r="E76" s="102"/>
      <c r="F76" s="116" t="s">
        <v>313</v>
      </c>
      <c r="G76" s="16" t="s">
        <v>281</v>
      </c>
      <c r="H76" s="16" t="s">
        <v>89</v>
      </c>
      <c r="I76" s="43"/>
    </row>
    <row r="77" spans="1:9" s="23" customFormat="1" x14ac:dyDescent="0.3">
      <c r="A77" s="97">
        <v>45250</v>
      </c>
      <c r="B77" s="15" t="s">
        <v>190</v>
      </c>
      <c r="C77" s="97">
        <v>45254</v>
      </c>
      <c r="D77" s="100"/>
      <c r="E77" s="100">
        <v>197.30699999999999</v>
      </c>
      <c r="F77" s="115"/>
      <c r="G77" s="118" t="s">
        <v>135</v>
      </c>
      <c r="H77" s="15"/>
      <c r="I77" s="45"/>
    </row>
    <row r="78" spans="1:9" s="22" customFormat="1" x14ac:dyDescent="0.3">
      <c r="A78" s="97">
        <v>45253</v>
      </c>
      <c r="B78" s="15" t="s">
        <v>272</v>
      </c>
      <c r="C78" s="97">
        <v>45254</v>
      </c>
      <c r="D78" s="100"/>
      <c r="E78" s="100">
        <v>1750</v>
      </c>
      <c r="F78" s="115"/>
      <c r="G78" s="118" t="s">
        <v>135</v>
      </c>
      <c r="H78" s="15"/>
      <c r="I78" s="43"/>
    </row>
    <row r="79" spans="1:9" s="22" customFormat="1" x14ac:dyDescent="0.3">
      <c r="A79" s="98">
        <v>45258</v>
      </c>
      <c r="B79" s="13" t="s">
        <v>54</v>
      </c>
      <c r="C79" s="98">
        <v>45257</v>
      </c>
      <c r="D79" s="101">
        <v>0.75</v>
      </c>
      <c r="E79" s="101"/>
      <c r="F79" s="13"/>
      <c r="G79" s="13" t="s">
        <v>8</v>
      </c>
      <c r="H79" s="13"/>
      <c r="I79" s="43"/>
    </row>
    <row r="80" spans="1:9" s="22" customFormat="1" x14ac:dyDescent="0.3">
      <c r="A80" s="98">
        <v>45258</v>
      </c>
      <c r="B80" s="13" t="s">
        <v>55</v>
      </c>
      <c r="C80" s="98">
        <v>45257</v>
      </c>
      <c r="D80" s="101">
        <v>1.7849999999999999</v>
      </c>
      <c r="E80" s="101"/>
      <c r="F80" s="13"/>
      <c r="G80" s="13" t="s">
        <v>8</v>
      </c>
      <c r="H80" s="13"/>
      <c r="I80" s="43"/>
    </row>
    <row r="81" spans="1:9" s="22" customFormat="1" x14ac:dyDescent="0.3">
      <c r="A81" s="99">
        <v>45258</v>
      </c>
      <c r="B81" s="16" t="s">
        <v>314</v>
      </c>
      <c r="C81" s="99">
        <v>45257</v>
      </c>
      <c r="D81" s="102">
        <v>707</v>
      </c>
      <c r="E81" s="102"/>
      <c r="F81" s="116" t="s">
        <v>315</v>
      </c>
      <c r="G81" s="16" t="s">
        <v>283</v>
      </c>
      <c r="H81" s="16" t="s">
        <v>250</v>
      </c>
      <c r="I81" s="43"/>
    </row>
    <row r="82" spans="1:9" s="22" customFormat="1" x14ac:dyDescent="0.3">
      <c r="A82" s="99">
        <v>45258</v>
      </c>
      <c r="B82" s="16" t="s">
        <v>316</v>
      </c>
      <c r="C82" s="99">
        <v>45257</v>
      </c>
      <c r="D82" s="102">
        <v>707.5</v>
      </c>
      <c r="E82" s="102"/>
      <c r="F82" s="130" t="s">
        <v>317</v>
      </c>
      <c r="G82" s="16" t="s">
        <v>283</v>
      </c>
      <c r="H82" s="16" t="s">
        <v>250</v>
      </c>
      <c r="I82" s="43"/>
    </row>
    <row r="83" spans="1:9" s="22" customFormat="1" x14ac:dyDescent="0.3">
      <c r="A83" s="99">
        <v>45258</v>
      </c>
      <c r="B83" s="16" t="s">
        <v>318</v>
      </c>
      <c r="C83" s="99">
        <v>45257</v>
      </c>
      <c r="D83" s="102">
        <v>1322</v>
      </c>
      <c r="E83" s="102"/>
      <c r="F83" s="130" t="s">
        <v>321</v>
      </c>
      <c r="G83" s="16" t="s">
        <v>282</v>
      </c>
      <c r="H83" s="16" t="s">
        <v>322</v>
      </c>
      <c r="I83" s="43"/>
    </row>
    <row r="84" spans="1:9" s="22" customFormat="1" x14ac:dyDescent="0.3">
      <c r="A84" s="99">
        <v>45258</v>
      </c>
      <c r="B84" s="16" t="s">
        <v>319</v>
      </c>
      <c r="C84" s="99">
        <v>45257</v>
      </c>
      <c r="D84" s="102">
        <v>4153.9709999999995</v>
      </c>
      <c r="E84" s="102"/>
      <c r="F84" s="130" t="s">
        <v>320</v>
      </c>
      <c r="G84" s="16" t="s">
        <v>283</v>
      </c>
      <c r="H84" s="16" t="s">
        <v>377</v>
      </c>
      <c r="I84" s="43"/>
    </row>
    <row r="85" spans="1:9" s="22" customFormat="1" x14ac:dyDescent="0.3">
      <c r="A85" s="97">
        <v>45254</v>
      </c>
      <c r="B85" s="15" t="s">
        <v>272</v>
      </c>
      <c r="C85" s="97">
        <v>45257</v>
      </c>
      <c r="D85" s="100"/>
      <c r="E85" s="100">
        <v>1190</v>
      </c>
      <c r="F85" s="115"/>
      <c r="G85" s="118" t="s">
        <v>135</v>
      </c>
      <c r="H85" s="15"/>
      <c r="I85" s="43"/>
    </row>
    <row r="86" spans="1:9" s="23" customFormat="1" x14ac:dyDescent="0.3">
      <c r="A86" s="98">
        <v>45259</v>
      </c>
      <c r="B86" s="13" t="s">
        <v>324</v>
      </c>
      <c r="C86" s="98">
        <v>45258</v>
      </c>
      <c r="D86" s="101">
        <v>0.38</v>
      </c>
      <c r="E86" s="101"/>
      <c r="F86" s="13"/>
      <c r="G86" s="13" t="s">
        <v>8</v>
      </c>
      <c r="H86" s="13"/>
      <c r="I86" s="45"/>
    </row>
    <row r="87" spans="1:9" s="23" customFormat="1" x14ac:dyDescent="0.3">
      <c r="A87" s="98">
        <v>45259</v>
      </c>
      <c r="B87" s="13" t="s">
        <v>54</v>
      </c>
      <c r="C87" s="98">
        <v>45258</v>
      </c>
      <c r="D87" s="101">
        <v>0.5</v>
      </c>
      <c r="E87" s="101"/>
      <c r="F87" s="13"/>
      <c r="G87" s="13" t="s">
        <v>8</v>
      </c>
      <c r="H87" s="13"/>
      <c r="I87" s="45"/>
    </row>
    <row r="88" spans="1:9" s="22" customFormat="1" x14ac:dyDescent="0.3">
      <c r="A88" s="98">
        <v>45259</v>
      </c>
      <c r="B88" s="13" t="s">
        <v>325</v>
      </c>
      <c r="C88" s="98">
        <v>45258</v>
      </c>
      <c r="D88" s="101">
        <v>2</v>
      </c>
      <c r="E88" s="101"/>
      <c r="F88" s="13"/>
      <c r="G88" s="13" t="s">
        <v>8</v>
      </c>
      <c r="H88" s="13"/>
      <c r="I88" s="43"/>
    </row>
    <row r="89" spans="1:9" s="24" customFormat="1" x14ac:dyDescent="0.3">
      <c r="A89" s="119">
        <v>45259</v>
      </c>
      <c r="B89" s="11" t="s">
        <v>52</v>
      </c>
      <c r="C89" s="119">
        <v>45258</v>
      </c>
      <c r="D89" s="11">
        <f>99.109</f>
        <v>99.108999999999995</v>
      </c>
      <c r="E89" s="11"/>
      <c r="F89" s="11"/>
      <c r="G89" s="11" t="s">
        <v>12</v>
      </c>
      <c r="H89" s="11" t="s">
        <v>239</v>
      </c>
      <c r="I89" s="73"/>
    </row>
    <row r="90" spans="1:9" s="22" customFormat="1" x14ac:dyDescent="0.3">
      <c r="A90" s="119">
        <v>45259</v>
      </c>
      <c r="B90" s="11" t="s">
        <v>52</v>
      </c>
      <c r="C90" s="119">
        <v>45258</v>
      </c>
      <c r="D90" s="11">
        <v>568.34</v>
      </c>
      <c r="E90" s="11"/>
      <c r="F90" s="11"/>
      <c r="G90" s="11" t="s">
        <v>12</v>
      </c>
      <c r="H90" s="11" t="s">
        <v>240</v>
      </c>
      <c r="I90" s="43"/>
    </row>
    <row r="91" spans="1:9" s="22" customFormat="1" x14ac:dyDescent="0.3">
      <c r="A91" s="119">
        <v>45259</v>
      </c>
      <c r="B91" s="11" t="s">
        <v>52</v>
      </c>
      <c r="C91" s="119">
        <v>45258</v>
      </c>
      <c r="D91" s="11">
        <v>696.03200000000004</v>
      </c>
      <c r="E91" s="11"/>
      <c r="F91" s="11"/>
      <c r="G91" s="11" t="s">
        <v>12</v>
      </c>
      <c r="H91" s="11" t="s">
        <v>241</v>
      </c>
      <c r="I91" s="43"/>
    </row>
    <row r="92" spans="1:9" s="22" customFormat="1" x14ac:dyDescent="0.3">
      <c r="A92" s="99">
        <v>45259</v>
      </c>
      <c r="B92" s="16" t="s">
        <v>326</v>
      </c>
      <c r="C92" s="99">
        <v>45258</v>
      </c>
      <c r="D92" s="102">
        <v>1224.2270000000001</v>
      </c>
      <c r="E92" s="102"/>
      <c r="F92" s="130"/>
      <c r="G92" s="16" t="s">
        <v>282</v>
      </c>
      <c r="H92" s="16"/>
      <c r="I92" s="43"/>
    </row>
    <row r="93" spans="1:9" s="22" customFormat="1" x14ac:dyDescent="0.3">
      <c r="A93" s="97">
        <v>45257</v>
      </c>
      <c r="B93" s="15" t="s">
        <v>46</v>
      </c>
      <c r="C93" s="97">
        <v>45258</v>
      </c>
      <c r="D93" s="100"/>
      <c r="E93" s="100">
        <v>15120</v>
      </c>
      <c r="F93" s="115"/>
      <c r="G93" s="118" t="s">
        <v>135</v>
      </c>
      <c r="H93" s="15"/>
      <c r="I93" s="43"/>
    </row>
    <row r="94" spans="1:9" s="22" customFormat="1" x14ac:dyDescent="0.3">
      <c r="A94" s="97">
        <v>45258</v>
      </c>
      <c r="B94" s="15" t="s">
        <v>323</v>
      </c>
      <c r="C94" s="97">
        <v>45258</v>
      </c>
      <c r="D94" s="100"/>
      <c r="E94" s="100">
        <v>55000</v>
      </c>
      <c r="F94" s="115"/>
      <c r="G94" s="118" t="s">
        <v>137</v>
      </c>
      <c r="H94" s="15"/>
      <c r="I94" s="43"/>
    </row>
    <row r="95" spans="1:9" s="22" customFormat="1" x14ac:dyDescent="0.3">
      <c r="A95" s="98">
        <v>45260</v>
      </c>
      <c r="B95" s="13" t="s">
        <v>327</v>
      </c>
      <c r="C95" s="98">
        <v>45259</v>
      </c>
      <c r="D95" s="101">
        <v>9.52</v>
      </c>
      <c r="E95" s="101"/>
      <c r="F95" s="13"/>
      <c r="G95" s="13" t="s">
        <v>8</v>
      </c>
      <c r="H95" s="13"/>
      <c r="I95" s="43"/>
    </row>
    <row r="96" spans="1:9" s="23" customFormat="1" x14ac:dyDescent="0.3">
      <c r="A96" s="99">
        <v>45260</v>
      </c>
      <c r="B96" s="16" t="s">
        <v>330</v>
      </c>
      <c r="C96" s="99">
        <v>45259</v>
      </c>
      <c r="D96" s="102">
        <v>945</v>
      </c>
      <c r="E96" s="102"/>
      <c r="F96" s="116" t="s">
        <v>331</v>
      </c>
      <c r="G96" s="16" t="s">
        <v>283</v>
      </c>
      <c r="H96" s="16" t="s">
        <v>333</v>
      </c>
      <c r="I96" s="45"/>
    </row>
    <row r="97" spans="1:9" s="22" customFormat="1" x14ac:dyDescent="0.3">
      <c r="A97" s="99">
        <v>45260</v>
      </c>
      <c r="B97" s="16" t="s">
        <v>329</v>
      </c>
      <c r="C97" s="99">
        <v>45259</v>
      </c>
      <c r="D97" s="102">
        <v>4960.2629999999999</v>
      </c>
      <c r="E97" s="102"/>
      <c r="F97" s="116" t="s">
        <v>334</v>
      </c>
      <c r="G97" s="16" t="s">
        <v>281</v>
      </c>
      <c r="H97" s="16" t="s">
        <v>297</v>
      </c>
      <c r="I97" s="43"/>
    </row>
    <row r="98" spans="1:9" s="22" customFormat="1" x14ac:dyDescent="0.3">
      <c r="A98" s="99">
        <v>45260</v>
      </c>
      <c r="B98" s="16" t="s">
        <v>328</v>
      </c>
      <c r="C98" s="99">
        <v>45259</v>
      </c>
      <c r="D98" s="102">
        <v>144518.527</v>
      </c>
      <c r="E98" s="102"/>
      <c r="F98" s="116" t="s">
        <v>332</v>
      </c>
      <c r="G98" s="16" t="s">
        <v>279</v>
      </c>
      <c r="H98" s="16" t="s">
        <v>78</v>
      </c>
      <c r="I98" s="43"/>
    </row>
    <row r="99" spans="1:9" s="22" customFormat="1" x14ac:dyDescent="0.3">
      <c r="A99" s="97">
        <v>45254</v>
      </c>
      <c r="B99" s="15" t="s">
        <v>273</v>
      </c>
      <c r="C99" s="97">
        <v>45259</v>
      </c>
      <c r="D99" s="100"/>
      <c r="E99" s="100">
        <v>116.063</v>
      </c>
      <c r="F99" s="115"/>
      <c r="G99" s="118" t="s">
        <v>135</v>
      </c>
      <c r="H99" s="15"/>
      <c r="I99" s="43"/>
    </row>
    <row r="100" spans="1:9" s="22" customFormat="1" x14ac:dyDescent="0.3">
      <c r="A100" s="97">
        <v>45254</v>
      </c>
      <c r="B100" s="15" t="s">
        <v>273</v>
      </c>
      <c r="C100" s="97">
        <v>45259</v>
      </c>
      <c r="D100" s="100"/>
      <c r="E100" s="100">
        <v>652.11500000000001</v>
      </c>
      <c r="F100" s="115"/>
      <c r="G100" s="118" t="s">
        <v>135</v>
      </c>
      <c r="H100" s="15"/>
      <c r="I100" s="43"/>
    </row>
    <row r="101" spans="1:9" s="22" customFormat="1" x14ac:dyDescent="0.3">
      <c r="A101" s="98">
        <v>45260</v>
      </c>
      <c r="B101" s="13" t="s">
        <v>42</v>
      </c>
      <c r="C101" s="98">
        <v>45260</v>
      </c>
      <c r="D101" s="101">
        <v>3.53</v>
      </c>
      <c r="E101" s="101"/>
      <c r="F101" s="13"/>
      <c r="G101" s="13" t="s">
        <v>8</v>
      </c>
      <c r="H101" s="13"/>
      <c r="I101" s="43"/>
    </row>
    <row r="102" spans="1:9" s="23" customFormat="1" x14ac:dyDescent="0.3">
      <c r="A102" s="97">
        <v>45259</v>
      </c>
      <c r="B102" s="15" t="s">
        <v>46</v>
      </c>
      <c r="C102" s="97">
        <v>45260</v>
      </c>
      <c r="D102" s="100"/>
      <c r="E102" s="100">
        <v>3000</v>
      </c>
      <c r="F102" s="115"/>
      <c r="G102" s="118" t="s">
        <v>135</v>
      </c>
      <c r="H102" s="15"/>
      <c r="I102" s="45"/>
    </row>
    <row r="103" spans="1:9" s="22" customFormat="1" x14ac:dyDescent="0.3">
      <c r="A103" s="97">
        <v>45257</v>
      </c>
      <c r="B103" s="15" t="s">
        <v>300</v>
      </c>
      <c r="C103" s="97">
        <v>45262</v>
      </c>
      <c r="D103" s="100"/>
      <c r="E103" s="100">
        <v>105.167</v>
      </c>
      <c r="F103" s="115"/>
      <c r="G103" s="118" t="s">
        <v>135</v>
      </c>
      <c r="H103" s="15" t="s">
        <v>16</v>
      </c>
      <c r="I103" s="43"/>
    </row>
    <row r="104" spans="1:9" s="22" customFormat="1" x14ac:dyDescent="0.3">
      <c r="A104" s="97">
        <v>45257</v>
      </c>
      <c r="B104" s="15" t="s">
        <v>300</v>
      </c>
      <c r="C104" s="97">
        <v>45262</v>
      </c>
      <c r="D104" s="100"/>
      <c r="E104" s="100">
        <v>663.55600000000004</v>
      </c>
      <c r="F104" s="115"/>
      <c r="G104" s="118" t="s">
        <v>135</v>
      </c>
      <c r="H104" s="15"/>
      <c r="I104" s="43"/>
    </row>
    <row r="105" spans="1:9" s="23" customFormat="1" x14ac:dyDescent="0.3">
      <c r="A105" s="97">
        <v>45258</v>
      </c>
      <c r="B105" s="15" t="s">
        <v>300</v>
      </c>
      <c r="C105" s="97">
        <v>45263</v>
      </c>
      <c r="D105" s="100"/>
      <c r="E105" s="100">
        <v>259.38099999999997</v>
      </c>
      <c r="F105" s="115"/>
      <c r="G105" s="118" t="s">
        <v>135</v>
      </c>
      <c r="H105" s="15"/>
      <c r="I105" s="45"/>
    </row>
    <row r="106" spans="1:9" s="23" customFormat="1" x14ac:dyDescent="0.3">
      <c r="A106" s="97">
        <v>45258</v>
      </c>
      <c r="B106" s="15" t="s">
        <v>300</v>
      </c>
      <c r="C106" s="97">
        <v>45264</v>
      </c>
      <c r="D106" s="100"/>
      <c r="E106" s="100">
        <v>40.268000000000001</v>
      </c>
      <c r="F106" s="115"/>
      <c r="G106" s="118" t="s">
        <v>135</v>
      </c>
      <c r="H106" s="15"/>
      <c r="I106" s="45"/>
    </row>
    <row r="107" spans="1:9" s="23" customFormat="1" x14ac:dyDescent="0.3">
      <c r="A107" s="97">
        <v>45258</v>
      </c>
      <c r="B107" s="15" t="s">
        <v>300</v>
      </c>
      <c r="C107" s="97">
        <v>45264</v>
      </c>
      <c r="D107" s="100"/>
      <c r="E107" s="100">
        <v>67.320999999999998</v>
      </c>
      <c r="F107" s="115"/>
      <c r="G107" s="118" t="s">
        <v>135</v>
      </c>
      <c r="H107" s="15"/>
      <c r="I107" s="45"/>
    </row>
    <row r="108" spans="1:9" s="23" customFormat="1" x14ac:dyDescent="0.3">
      <c r="A108" s="97">
        <v>45259</v>
      </c>
      <c r="B108" s="15" t="s">
        <v>300</v>
      </c>
      <c r="C108" s="97">
        <v>45265</v>
      </c>
      <c r="D108" s="100"/>
      <c r="E108" s="100">
        <v>39.6</v>
      </c>
      <c r="F108" s="115"/>
      <c r="G108" s="118" t="s">
        <v>135</v>
      </c>
      <c r="H108" s="15"/>
      <c r="I108" s="45"/>
    </row>
    <row r="109" spans="1:9" s="22" customFormat="1" x14ac:dyDescent="0.3">
      <c r="A109" s="97">
        <v>45260</v>
      </c>
      <c r="B109" s="15" t="s">
        <v>300</v>
      </c>
      <c r="C109" s="97">
        <v>45266</v>
      </c>
      <c r="D109" s="100"/>
      <c r="E109" s="100">
        <v>116.327</v>
      </c>
      <c r="F109" s="115"/>
      <c r="G109" s="118" t="s">
        <v>135</v>
      </c>
      <c r="H109" s="15"/>
      <c r="I109" s="43"/>
    </row>
    <row r="110" spans="1:9" s="23" customFormat="1" x14ac:dyDescent="0.3">
      <c r="A110" s="38"/>
      <c r="B110" s="74"/>
      <c r="C110" s="68"/>
      <c r="D110" s="2"/>
      <c r="E110" s="69"/>
      <c r="F110" s="43"/>
      <c r="G110" s="38"/>
      <c r="H110" s="73"/>
      <c r="I110" s="45"/>
    </row>
    <row r="111" spans="1:9" s="23" customFormat="1" x14ac:dyDescent="0.3">
      <c r="A111" s="38"/>
      <c r="B111" s="74"/>
      <c r="C111" s="68"/>
      <c r="D111" s="2"/>
      <c r="E111" s="69"/>
      <c r="F111" s="43"/>
      <c r="G111" s="38"/>
      <c r="H111" s="43"/>
      <c r="I111" s="45"/>
    </row>
    <row r="112" spans="1:9" s="23" customFormat="1" x14ac:dyDescent="0.3">
      <c r="A112" s="38"/>
      <c r="B112" s="74"/>
      <c r="C112" s="68"/>
      <c r="D112" s="2"/>
      <c r="E112" s="69"/>
      <c r="F112" s="43"/>
      <c r="G112" s="38"/>
      <c r="H112" s="43"/>
      <c r="I112" s="45"/>
    </row>
    <row r="113" spans="1:9" s="22" customFormat="1" x14ac:dyDescent="0.3">
      <c r="A113" s="38"/>
      <c r="B113" s="74"/>
      <c r="C113" s="68"/>
      <c r="D113" s="2"/>
      <c r="E113" s="69"/>
      <c r="F113" s="43"/>
      <c r="G113" s="38"/>
      <c r="H113" s="43"/>
      <c r="I113" s="43"/>
    </row>
    <row r="114" spans="1:9" s="22" customFormat="1" x14ac:dyDescent="0.3">
      <c r="A114" s="38"/>
      <c r="B114" s="74"/>
      <c r="C114" s="68"/>
      <c r="D114" s="2"/>
      <c r="E114" s="69"/>
      <c r="F114" s="43"/>
      <c r="G114" s="38"/>
      <c r="H114" s="73"/>
      <c r="I114" s="43"/>
    </row>
    <row r="115" spans="1:9" s="22" customFormat="1" x14ac:dyDescent="0.3">
      <c r="A115" s="38"/>
      <c r="B115" s="74"/>
      <c r="C115" s="68"/>
      <c r="D115" s="2"/>
      <c r="E115" s="69"/>
      <c r="F115" s="43"/>
      <c r="G115" s="38"/>
      <c r="H115" s="43"/>
      <c r="I115" s="43"/>
    </row>
    <row r="116" spans="1:9" s="23" customFormat="1" x14ac:dyDescent="0.3">
      <c r="A116" s="38"/>
      <c r="B116" s="74"/>
      <c r="C116" s="68"/>
      <c r="D116" s="2"/>
      <c r="E116" s="69"/>
      <c r="F116" s="43"/>
      <c r="G116" s="38"/>
      <c r="H116" s="73"/>
      <c r="I116" s="45"/>
    </row>
    <row r="117" spans="1:9" s="23" customFormat="1" x14ac:dyDescent="0.3">
      <c r="A117" s="38"/>
      <c r="B117" s="74"/>
      <c r="C117" s="68"/>
      <c r="D117" s="2"/>
      <c r="E117" s="69"/>
      <c r="F117" s="43"/>
      <c r="G117" s="38"/>
      <c r="H117" s="73"/>
      <c r="I117" s="45"/>
    </row>
    <row r="118" spans="1:9" s="22" customFormat="1" x14ac:dyDescent="0.3">
      <c r="A118" s="38"/>
      <c r="B118" s="74"/>
      <c r="C118" s="68"/>
      <c r="D118" s="69"/>
      <c r="E118" s="2"/>
      <c r="F118" s="42"/>
      <c r="G118" s="41"/>
      <c r="H118" s="73"/>
      <c r="I118" s="43"/>
    </row>
    <row r="119" spans="1:9" s="22" customFormat="1" x14ac:dyDescent="0.3">
      <c r="A119" s="2"/>
      <c r="B119" s="2"/>
      <c r="C119" s="39"/>
      <c r="D119" s="9"/>
      <c r="E119" s="2"/>
      <c r="F119" s="2"/>
      <c r="G119" s="75"/>
      <c r="H119" s="73"/>
      <c r="I119" s="43"/>
    </row>
    <row r="120" spans="1:9" s="22" customFormat="1" x14ac:dyDescent="0.3">
      <c r="A120" s="38"/>
      <c r="B120" s="74"/>
      <c r="C120" s="68"/>
      <c r="D120" s="2"/>
      <c r="E120" s="69"/>
      <c r="F120" s="43"/>
      <c r="G120" s="38"/>
      <c r="H120" s="73"/>
      <c r="I120" s="43"/>
    </row>
    <row r="121" spans="1:9" s="22" customFormat="1" x14ac:dyDescent="0.3">
      <c r="A121" s="38"/>
      <c r="B121" s="74"/>
      <c r="C121" s="68"/>
      <c r="D121" s="69"/>
      <c r="E121" s="2"/>
      <c r="F121" s="38"/>
      <c r="G121" s="76"/>
      <c r="H121" s="73"/>
      <c r="I121" s="80"/>
    </row>
    <row r="122" spans="1:9" s="25" customFormat="1" x14ac:dyDescent="0.3">
      <c r="A122" s="38"/>
      <c r="B122" s="74"/>
      <c r="C122" s="68"/>
      <c r="D122" s="2"/>
      <c r="E122" s="38"/>
      <c r="F122" s="75"/>
      <c r="G122" s="75"/>
      <c r="H122" s="70"/>
      <c r="I122" s="34"/>
    </row>
    <row r="123" spans="1:9" s="22" customFormat="1" x14ac:dyDescent="0.3">
      <c r="A123" s="38"/>
      <c r="B123" s="74"/>
      <c r="C123" s="68"/>
      <c r="D123" s="2"/>
      <c r="E123" s="69"/>
      <c r="F123" s="43"/>
      <c r="G123" s="38"/>
      <c r="H123" s="73"/>
      <c r="I123" s="43"/>
    </row>
    <row r="124" spans="1:9" s="22" customFormat="1" x14ac:dyDescent="0.3">
      <c r="A124" s="2"/>
      <c r="B124" s="2"/>
      <c r="C124" s="39"/>
      <c r="D124" s="2"/>
      <c r="E124" s="2"/>
      <c r="F124" s="75"/>
      <c r="G124" s="75"/>
      <c r="H124" s="45"/>
      <c r="I124" s="43"/>
    </row>
    <row r="125" spans="1:9" s="25" customFormat="1" x14ac:dyDescent="0.3">
      <c r="A125" s="2"/>
      <c r="B125" s="2"/>
      <c r="C125" s="39"/>
      <c r="D125" s="2"/>
      <c r="E125" s="2"/>
      <c r="F125" s="75"/>
      <c r="G125" s="75"/>
      <c r="H125" s="70"/>
      <c r="I125" s="34"/>
    </row>
    <row r="126" spans="1:9" x14ac:dyDescent="0.3">
      <c r="A126" s="2"/>
      <c r="B126" s="2"/>
      <c r="C126" s="39"/>
      <c r="D126" s="9"/>
      <c r="E126" s="2"/>
      <c r="F126" s="75"/>
      <c r="G126" s="75"/>
      <c r="H126" s="81"/>
      <c r="I126" s="2"/>
    </row>
    <row r="127" spans="1:9" x14ac:dyDescent="0.3">
      <c r="A127" s="2"/>
      <c r="B127" s="2"/>
      <c r="C127" s="39"/>
      <c r="D127" s="2"/>
      <c r="E127" s="2"/>
      <c r="F127" s="75"/>
      <c r="G127" s="75"/>
      <c r="H127" s="81"/>
      <c r="I127" s="2"/>
    </row>
    <row r="128" spans="1:9" x14ac:dyDescent="0.3">
      <c r="A128" s="38"/>
      <c r="B128" s="74"/>
      <c r="C128" s="68"/>
      <c r="D128" s="2"/>
      <c r="E128" s="69"/>
      <c r="F128" s="38"/>
      <c r="G128" s="38"/>
      <c r="H128" s="71"/>
      <c r="I128" s="2"/>
    </row>
    <row r="129" spans="1:9" x14ac:dyDescent="0.3">
      <c r="A129" s="38"/>
      <c r="B129" s="74"/>
      <c r="C129" s="68"/>
      <c r="D129" s="2"/>
      <c r="E129" s="69"/>
      <c r="F129" s="38"/>
      <c r="G129" s="38"/>
      <c r="H129" s="71"/>
      <c r="I129" s="2"/>
    </row>
    <row r="130" spans="1:9" x14ac:dyDescent="0.3">
      <c r="A130" s="38"/>
      <c r="B130" s="74"/>
      <c r="C130" s="68"/>
      <c r="D130" s="2"/>
      <c r="E130" s="69"/>
      <c r="F130" s="38"/>
      <c r="G130" s="38"/>
      <c r="H130" s="71"/>
      <c r="I130" s="2"/>
    </row>
    <row r="131" spans="1:9" x14ac:dyDescent="0.3">
      <c r="A131" s="38"/>
      <c r="B131" s="74"/>
      <c r="C131" s="68"/>
      <c r="D131" s="2"/>
      <c r="E131" s="69"/>
      <c r="F131" s="38"/>
      <c r="G131" s="38"/>
      <c r="H131" s="71"/>
      <c r="I131" s="2"/>
    </row>
    <row r="132" spans="1:9" x14ac:dyDescent="0.3">
      <c r="A132" s="38"/>
      <c r="B132" s="74"/>
      <c r="C132" s="68"/>
      <c r="D132" s="2"/>
      <c r="E132" s="69"/>
      <c r="F132" s="38"/>
      <c r="G132" s="38"/>
      <c r="H132" s="71"/>
      <c r="I132" s="2"/>
    </row>
    <row r="133" spans="1:9" x14ac:dyDescent="0.3">
      <c r="A133" s="2"/>
      <c r="B133" s="2"/>
      <c r="C133" s="39"/>
      <c r="D133" s="9"/>
      <c r="E133" s="2"/>
      <c r="F133" s="43"/>
      <c r="G133" s="34"/>
      <c r="H133" s="81"/>
      <c r="I133" s="2"/>
    </row>
    <row r="134" spans="1:9" x14ac:dyDescent="0.3">
      <c r="A134" s="38"/>
      <c r="B134" s="74"/>
      <c r="C134" s="68"/>
      <c r="D134" s="2"/>
      <c r="E134" s="69"/>
      <c r="F134" s="38"/>
      <c r="G134" s="38"/>
      <c r="H134" s="71"/>
      <c r="I134" s="2"/>
    </row>
    <row r="135" spans="1:9" x14ac:dyDescent="0.3">
      <c r="A135" s="38"/>
      <c r="B135" s="74"/>
      <c r="C135" s="68"/>
      <c r="D135" s="2"/>
      <c r="E135" s="69"/>
      <c r="F135" s="38"/>
      <c r="G135" s="38"/>
      <c r="H135" s="71"/>
      <c r="I135" s="2"/>
    </row>
    <row r="136" spans="1:9" x14ac:dyDescent="0.3">
      <c r="A136" s="38"/>
      <c r="B136" s="74"/>
      <c r="C136" s="68"/>
      <c r="D136" s="2"/>
      <c r="E136" s="69"/>
      <c r="F136" s="38"/>
      <c r="G136" s="38"/>
      <c r="H136" s="71"/>
      <c r="I136" s="2"/>
    </row>
    <row r="137" spans="1:9" x14ac:dyDescent="0.3">
      <c r="A137" s="38"/>
      <c r="B137" s="74"/>
      <c r="C137" s="68"/>
      <c r="D137" s="69"/>
      <c r="E137" s="2"/>
      <c r="F137" s="42"/>
      <c r="G137" s="41"/>
      <c r="H137" s="81"/>
      <c r="I137" s="2"/>
    </row>
    <row r="138" spans="1:9" x14ac:dyDescent="0.3">
      <c r="A138" s="2"/>
      <c r="B138" s="2"/>
      <c r="C138" s="78"/>
      <c r="D138" s="77"/>
      <c r="E138" s="82"/>
      <c r="F138" s="83"/>
      <c r="G138" s="81"/>
      <c r="H138" s="81"/>
      <c r="I138" s="2"/>
    </row>
    <row r="139" spans="1:9" x14ac:dyDescent="0.3">
      <c r="A139" s="2"/>
      <c r="B139" s="2"/>
      <c r="C139" s="78"/>
      <c r="D139" s="77"/>
      <c r="E139" s="82"/>
      <c r="F139" s="83"/>
      <c r="G139" s="81"/>
      <c r="H139" s="81"/>
      <c r="I139" s="2"/>
    </row>
    <row r="140" spans="1:9" x14ac:dyDescent="0.3">
      <c r="A140" s="2"/>
      <c r="B140" s="2"/>
      <c r="C140" s="78"/>
      <c r="D140" s="77"/>
      <c r="E140" s="82"/>
      <c r="F140" s="83"/>
      <c r="G140" s="81"/>
      <c r="H140" s="81"/>
      <c r="I140" s="2"/>
    </row>
    <row r="141" spans="1:9" x14ac:dyDescent="0.3">
      <c r="A141" s="2"/>
      <c r="B141" s="2"/>
      <c r="C141" s="78"/>
      <c r="D141" s="77"/>
      <c r="E141" s="82"/>
      <c r="F141" s="83"/>
      <c r="G141" s="81"/>
      <c r="H141" s="81"/>
      <c r="I141" s="2"/>
    </row>
    <row r="142" spans="1:9" x14ac:dyDescent="0.3">
      <c r="A142" s="2"/>
      <c r="B142" s="2"/>
      <c r="C142" s="78"/>
      <c r="D142" s="77"/>
      <c r="E142" s="82"/>
      <c r="F142" s="83"/>
      <c r="G142" s="81"/>
      <c r="H142" s="81"/>
      <c r="I142" s="2"/>
    </row>
    <row r="143" spans="1:9" x14ac:dyDescent="0.3">
      <c r="A143" s="2"/>
      <c r="B143" s="2"/>
      <c r="C143" s="78"/>
      <c r="D143" s="77"/>
      <c r="E143" s="82"/>
      <c r="F143" s="83"/>
      <c r="G143" s="81"/>
      <c r="H143" s="81"/>
      <c r="I143" s="2"/>
    </row>
    <row r="144" spans="1:9" x14ac:dyDescent="0.3">
      <c r="A144" s="2"/>
      <c r="B144" s="2"/>
      <c r="C144" s="78"/>
      <c r="D144" s="77"/>
      <c r="E144" s="82"/>
      <c r="F144" s="83"/>
      <c r="G144" s="81"/>
      <c r="H144" s="81"/>
      <c r="I144" s="2"/>
    </row>
    <row r="145" spans="1:9" x14ac:dyDescent="0.3">
      <c r="A145" s="2"/>
      <c r="B145" s="2"/>
      <c r="C145" s="78"/>
      <c r="D145" s="77"/>
      <c r="E145" s="82"/>
      <c r="F145" s="83"/>
      <c r="G145" s="81"/>
      <c r="H145" s="81"/>
      <c r="I145" s="2"/>
    </row>
    <row r="146" spans="1:9" x14ac:dyDescent="0.3">
      <c r="A146" s="2"/>
      <c r="B146" s="2"/>
      <c r="C146" s="78"/>
      <c r="D146" s="77"/>
      <c r="E146" s="82"/>
      <c r="F146" s="83"/>
      <c r="G146" s="81"/>
      <c r="H146" s="81"/>
      <c r="I146" s="2"/>
    </row>
    <row r="147" spans="1:9" x14ac:dyDescent="0.3">
      <c r="A147" s="2"/>
      <c r="B147" s="2"/>
      <c r="C147" s="78"/>
      <c r="D147" s="77"/>
      <c r="E147" s="82"/>
      <c r="F147" s="83"/>
      <c r="G147" s="81"/>
      <c r="H147" s="81"/>
      <c r="I147" s="2"/>
    </row>
    <row r="148" spans="1:9" x14ac:dyDescent="0.3">
      <c r="A148" s="2"/>
      <c r="B148" s="2"/>
      <c r="C148" s="78"/>
      <c r="D148" s="77"/>
      <c r="E148" s="82"/>
      <c r="F148" s="83"/>
      <c r="G148" s="81"/>
      <c r="H148" s="81"/>
      <c r="I148" s="2"/>
    </row>
    <row r="149" spans="1:9" x14ac:dyDescent="0.3">
      <c r="A149" s="2"/>
      <c r="B149" s="2"/>
      <c r="C149" s="78"/>
      <c r="D149" s="77"/>
      <c r="E149" s="82"/>
      <c r="F149" s="83"/>
      <c r="G149" s="81"/>
      <c r="H149" s="81"/>
      <c r="I149" s="2"/>
    </row>
    <row r="150" spans="1:9" x14ac:dyDescent="0.3">
      <c r="A150" s="2"/>
      <c r="B150" s="2"/>
      <c r="C150" s="78"/>
      <c r="D150" s="77"/>
      <c r="E150" s="82"/>
      <c r="F150" s="83"/>
      <c r="G150" s="81"/>
      <c r="H150" s="81"/>
      <c r="I150" s="2"/>
    </row>
    <row r="151" spans="1:9" x14ac:dyDescent="0.3">
      <c r="A151" s="2"/>
      <c r="B151" s="2"/>
      <c r="C151" s="78"/>
      <c r="D151" s="77"/>
      <c r="E151" s="82"/>
      <c r="F151" s="83"/>
      <c r="G151" s="81"/>
      <c r="H151" s="81"/>
      <c r="I151" s="2"/>
    </row>
    <row r="152" spans="1:9" x14ac:dyDescent="0.3">
      <c r="A152" s="2"/>
      <c r="B152" s="2"/>
      <c r="C152" s="78"/>
      <c r="D152" s="77"/>
      <c r="E152" s="82"/>
      <c r="F152" s="83"/>
      <c r="G152" s="81"/>
      <c r="H152" s="81"/>
      <c r="I152" s="2"/>
    </row>
    <row r="153" spans="1:9" x14ac:dyDescent="0.3">
      <c r="A153" s="2"/>
      <c r="B153" s="2"/>
      <c r="C153" s="78"/>
      <c r="D153" s="77"/>
      <c r="E153" s="82"/>
      <c r="F153" s="83"/>
      <c r="G153" s="81"/>
      <c r="H153" s="81"/>
      <c r="I153" s="2"/>
    </row>
    <row r="154" spans="1:9" x14ac:dyDescent="0.3">
      <c r="A154" s="2"/>
      <c r="B154" s="2"/>
      <c r="C154" s="78"/>
      <c r="D154" s="77"/>
      <c r="E154" s="82"/>
      <c r="F154" s="83"/>
      <c r="G154" s="81"/>
      <c r="H154" s="81"/>
      <c r="I154" s="2"/>
    </row>
    <row r="155" spans="1:9" x14ac:dyDescent="0.3">
      <c r="A155" s="2"/>
      <c r="B155" s="2"/>
      <c r="C155" s="78"/>
      <c r="D155" s="77"/>
      <c r="E155" s="82"/>
      <c r="F155" s="83"/>
      <c r="G155" s="81"/>
      <c r="H155" s="81"/>
      <c r="I155" s="2"/>
    </row>
    <row r="156" spans="1:9" x14ac:dyDescent="0.3">
      <c r="A156" s="2"/>
      <c r="B156" s="2"/>
      <c r="C156" s="78"/>
      <c r="D156" s="77"/>
      <c r="E156" s="82"/>
      <c r="F156" s="83"/>
      <c r="G156" s="81"/>
      <c r="H156" s="81"/>
      <c r="I156" s="2"/>
    </row>
    <row r="157" spans="1:9" x14ac:dyDescent="0.3">
      <c r="A157" s="2"/>
      <c r="B157" s="2"/>
      <c r="C157" s="78"/>
      <c r="D157" s="77"/>
      <c r="E157" s="82"/>
      <c r="F157" s="83"/>
      <c r="G157" s="81"/>
      <c r="H157" s="81"/>
      <c r="I157" s="2"/>
    </row>
    <row r="158" spans="1:9" x14ac:dyDescent="0.3">
      <c r="A158" s="2"/>
      <c r="B158" s="2"/>
      <c r="C158" s="78"/>
      <c r="D158" s="77"/>
      <c r="E158" s="82"/>
      <c r="F158" s="83"/>
      <c r="G158" s="81"/>
      <c r="H158" s="81"/>
      <c r="I158" s="2"/>
    </row>
    <row r="159" spans="1:9" x14ac:dyDescent="0.3">
      <c r="A159" s="2"/>
      <c r="B159" s="2"/>
      <c r="C159" s="78"/>
      <c r="D159" s="77"/>
      <c r="E159" s="82"/>
      <c r="F159" s="83"/>
      <c r="G159" s="81"/>
      <c r="H159" s="81"/>
      <c r="I159" s="2"/>
    </row>
    <row r="160" spans="1:9" x14ac:dyDescent="0.3">
      <c r="A160" s="2"/>
      <c r="B160" s="2"/>
      <c r="C160" s="78"/>
      <c r="D160" s="77"/>
      <c r="E160" s="82"/>
      <c r="F160" s="83"/>
      <c r="G160" s="81"/>
      <c r="H160" s="81"/>
      <c r="I160" s="2"/>
    </row>
    <row r="161" spans="1:9" x14ac:dyDescent="0.3">
      <c r="A161" s="2"/>
      <c r="B161" s="2"/>
      <c r="C161" s="78"/>
      <c r="D161" s="77"/>
      <c r="E161" s="82"/>
      <c r="F161" s="83"/>
      <c r="G161" s="81"/>
      <c r="H161" s="81"/>
      <c r="I161" s="2"/>
    </row>
    <row r="162" spans="1:9" x14ac:dyDescent="0.3">
      <c r="A162" s="2"/>
      <c r="B162" s="2"/>
      <c r="C162" s="78"/>
      <c r="D162" s="77"/>
      <c r="E162" s="82"/>
      <c r="F162" s="83"/>
      <c r="G162" s="81"/>
      <c r="H162" s="81"/>
      <c r="I162" s="2"/>
    </row>
    <row r="163" spans="1:9" x14ac:dyDescent="0.3">
      <c r="A163" s="2"/>
      <c r="B163" s="2"/>
      <c r="C163" s="78"/>
      <c r="D163" s="77"/>
      <c r="E163" s="82"/>
      <c r="F163" s="83"/>
      <c r="G163" s="81"/>
      <c r="H163" s="81"/>
      <c r="I163" s="2"/>
    </row>
    <row r="164" spans="1:9" x14ac:dyDescent="0.3">
      <c r="A164" s="2"/>
      <c r="B164" s="2"/>
      <c r="C164" s="78"/>
      <c r="D164" s="77"/>
      <c r="E164" s="82"/>
      <c r="F164" s="83"/>
      <c r="G164" s="81"/>
      <c r="H164" s="81"/>
      <c r="I164" s="2"/>
    </row>
    <row r="165" spans="1:9" x14ac:dyDescent="0.3">
      <c r="A165" s="2"/>
      <c r="B165" s="2"/>
      <c r="C165" s="78"/>
      <c r="D165" s="77"/>
      <c r="E165" s="82"/>
      <c r="F165" s="83"/>
      <c r="G165" s="81"/>
      <c r="H165" s="81"/>
      <c r="I165" s="2"/>
    </row>
    <row r="166" spans="1:9" x14ac:dyDescent="0.3">
      <c r="A166" s="2"/>
      <c r="B166" s="2"/>
      <c r="C166" s="78"/>
      <c r="D166" s="77"/>
      <c r="E166" s="82"/>
      <c r="F166" s="83"/>
      <c r="G166" s="81"/>
      <c r="H166" s="81"/>
      <c r="I166" s="2"/>
    </row>
    <row r="167" spans="1:9" x14ac:dyDescent="0.3">
      <c r="A167" s="2"/>
      <c r="B167" s="2"/>
      <c r="C167" s="78"/>
      <c r="D167" s="77"/>
      <c r="E167" s="82"/>
      <c r="F167" s="83"/>
      <c r="G167" s="81"/>
      <c r="H167" s="81"/>
      <c r="I167" s="2"/>
    </row>
    <row r="168" spans="1:9" x14ac:dyDescent="0.3">
      <c r="A168" s="2"/>
      <c r="B168" s="2"/>
      <c r="C168" s="78"/>
      <c r="D168" s="77"/>
      <c r="E168" s="82"/>
      <c r="F168" s="83"/>
      <c r="G168" s="81"/>
      <c r="H168" s="81"/>
      <c r="I168" s="2"/>
    </row>
    <row r="169" spans="1:9" x14ac:dyDescent="0.3">
      <c r="A169" s="2"/>
      <c r="B169" s="2"/>
      <c r="C169" s="78"/>
      <c r="D169" s="77"/>
      <c r="E169" s="82"/>
      <c r="F169" s="83"/>
      <c r="G169" s="81"/>
      <c r="H169" s="81"/>
      <c r="I169" s="2"/>
    </row>
    <row r="170" spans="1:9" x14ac:dyDescent="0.3">
      <c r="A170" s="2"/>
      <c r="B170" s="2"/>
      <c r="C170" s="78"/>
      <c r="D170" s="77"/>
      <c r="E170" s="82"/>
      <c r="F170" s="83"/>
      <c r="G170" s="81"/>
      <c r="H170" s="81"/>
      <c r="I170" s="2"/>
    </row>
    <row r="171" spans="1:9" x14ac:dyDescent="0.3">
      <c r="A171" s="2"/>
      <c r="B171" s="2"/>
      <c r="C171" s="78"/>
      <c r="D171" s="77"/>
      <c r="E171" s="82"/>
      <c r="F171" s="83"/>
      <c r="G171" s="81"/>
      <c r="H171" s="81"/>
      <c r="I171" s="2"/>
    </row>
    <row r="172" spans="1:9" x14ac:dyDescent="0.3">
      <c r="A172" s="2"/>
      <c r="B172" s="2"/>
      <c r="C172" s="78"/>
      <c r="D172" s="77"/>
      <c r="E172" s="82"/>
      <c r="F172" s="83"/>
      <c r="G172" s="81"/>
      <c r="H172" s="81"/>
      <c r="I172" s="2"/>
    </row>
    <row r="173" spans="1:9" x14ac:dyDescent="0.3">
      <c r="A173" s="2"/>
      <c r="B173" s="2"/>
      <c r="C173" s="78"/>
      <c r="D173" s="77"/>
      <c r="E173" s="82"/>
      <c r="F173" s="83"/>
      <c r="G173" s="81"/>
      <c r="H173" s="81"/>
      <c r="I173" s="2"/>
    </row>
    <row r="174" spans="1:9" x14ac:dyDescent="0.3">
      <c r="A174" s="2"/>
      <c r="B174" s="2"/>
      <c r="C174" s="78"/>
      <c r="D174" s="77"/>
      <c r="E174" s="82"/>
      <c r="F174" s="83"/>
      <c r="G174" s="81"/>
      <c r="H174" s="81"/>
      <c r="I174" s="2"/>
    </row>
    <row r="175" spans="1:9" x14ac:dyDescent="0.3">
      <c r="A175" s="2"/>
      <c r="B175" s="2"/>
      <c r="C175" s="78"/>
      <c r="D175" s="77"/>
      <c r="E175" s="82"/>
      <c r="F175" s="83"/>
      <c r="G175" s="81"/>
      <c r="H175" s="81"/>
      <c r="I175" s="2"/>
    </row>
    <row r="176" spans="1:9" x14ac:dyDescent="0.3">
      <c r="A176" s="2"/>
      <c r="B176" s="2"/>
      <c r="C176" s="78"/>
      <c r="D176" s="77"/>
      <c r="E176" s="82"/>
      <c r="F176" s="83"/>
      <c r="G176" s="81"/>
      <c r="H176" s="81"/>
      <c r="I176" s="2"/>
    </row>
    <row r="177" spans="1:9" x14ac:dyDescent="0.3">
      <c r="A177" s="2"/>
      <c r="B177" s="2"/>
      <c r="C177" s="78"/>
      <c r="D177" s="77"/>
      <c r="E177" s="82"/>
      <c r="F177" s="83"/>
      <c r="G177" s="81"/>
      <c r="H177" s="81"/>
      <c r="I177" s="2"/>
    </row>
    <row r="178" spans="1:9" x14ac:dyDescent="0.3">
      <c r="A178" s="2"/>
      <c r="B178" s="2"/>
      <c r="C178" s="78"/>
      <c r="D178" s="77"/>
      <c r="E178" s="82"/>
      <c r="F178" s="83"/>
      <c r="G178" s="81"/>
      <c r="H178" s="81"/>
      <c r="I178" s="2"/>
    </row>
    <row r="179" spans="1:9" x14ac:dyDescent="0.3">
      <c r="A179" s="2"/>
      <c r="B179" s="2"/>
      <c r="C179" s="78"/>
      <c r="D179" s="77"/>
      <c r="E179" s="82"/>
      <c r="F179" s="83"/>
      <c r="G179" s="81"/>
      <c r="H179" s="81"/>
      <c r="I179" s="2"/>
    </row>
    <row r="180" spans="1:9" x14ac:dyDescent="0.3">
      <c r="A180" s="2"/>
      <c r="B180" s="2"/>
      <c r="C180" s="78"/>
      <c r="D180" s="77"/>
      <c r="E180" s="82"/>
      <c r="F180" s="83"/>
      <c r="G180" s="81"/>
      <c r="H180" s="81"/>
      <c r="I180" s="2"/>
    </row>
    <row r="181" spans="1:9" x14ac:dyDescent="0.3">
      <c r="A181" s="2"/>
      <c r="B181" s="2"/>
      <c r="C181" s="78"/>
      <c r="D181" s="77"/>
      <c r="E181" s="82"/>
      <c r="F181" s="83"/>
      <c r="G181" s="81"/>
      <c r="H181" s="81"/>
      <c r="I181" s="2"/>
    </row>
    <row r="182" spans="1:9" x14ac:dyDescent="0.3">
      <c r="A182" s="2"/>
      <c r="B182" s="2"/>
      <c r="C182" s="78"/>
      <c r="D182" s="77"/>
      <c r="E182" s="82"/>
      <c r="F182" s="83"/>
      <c r="G182" s="81"/>
      <c r="H182" s="81"/>
      <c r="I182" s="2"/>
    </row>
    <row r="183" spans="1:9" x14ac:dyDescent="0.3">
      <c r="A183" s="2"/>
      <c r="B183" s="2"/>
      <c r="C183" s="78"/>
      <c r="D183" s="77"/>
      <c r="E183" s="82"/>
      <c r="F183" s="83"/>
      <c r="G183" s="81"/>
      <c r="H183" s="81"/>
      <c r="I183" s="2"/>
    </row>
    <row r="184" spans="1:9" x14ac:dyDescent="0.3">
      <c r="A184" s="2"/>
      <c r="B184" s="2"/>
      <c r="C184" s="78"/>
      <c r="D184" s="77"/>
      <c r="E184" s="82"/>
      <c r="F184" s="83"/>
      <c r="G184" s="81"/>
      <c r="H184" s="81"/>
      <c r="I184" s="2"/>
    </row>
    <row r="185" spans="1:9" x14ac:dyDescent="0.3">
      <c r="A185" s="2"/>
      <c r="B185" s="2"/>
      <c r="C185" s="78"/>
      <c r="D185" s="77"/>
      <c r="E185" s="82"/>
      <c r="F185" s="83"/>
      <c r="G185" s="81"/>
      <c r="H185" s="81"/>
      <c r="I185" s="2"/>
    </row>
    <row r="186" spans="1:9" x14ac:dyDescent="0.3">
      <c r="A186" s="2"/>
      <c r="B186" s="2"/>
      <c r="C186" s="78"/>
      <c r="D186" s="77"/>
      <c r="E186" s="82"/>
      <c r="F186" s="83"/>
      <c r="G186" s="81"/>
      <c r="H186" s="81"/>
      <c r="I186" s="2"/>
    </row>
    <row r="187" spans="1:9" x14ac:dyDescent="0.3">
      <c r="A187" s="2"/>
      <c r="B187" s="2"/>
      <c r="C187" s="78"/>
      <c r="D187" s="77"/>
      <c r="E187" s="82"/>
      <c r="F187" s="83"/>
      <c r="G187" s="81"/>
      <c r="H187" s="81"/>
      <c r="I187" s="2"/>
    </row>
    <row r="188" spans="1:9" x14ac:dyDescent="0.3">
      <c r="A188" s="2"/>
      <c r="B188" s="2"/>
      <c r="C188" s="78"/>
      <c r="D188" s="77"/>
      <c r="E188" s="82"/>
      <c r="F188" s="83"/>
      <c r="G188" s="81"/>
      <c r="H188" s="81"/>
      <c r="I188" s="2"/>
    </row>
    <row r="189" spans="1:9" x14ac:dyDescent="0.3">
      <c r="A189" s="2"/>
      <c r="B189" s="2"/>
      <c r="C189" s="78"/>
      <c r="D189" s="77"/>
      <c r="E189" s="82"/>
      <c r="F189" s="83"/>
      <c r="G189" s="81"/>
      <c r="H189" s="81"/>
      <c r="I189" s="2"/>
    </row>
    <row r="190" spans="1:9" x14ac:dyDescent="0.3">
      <c r="A190" s="2"/>
      <c r="B190" s="2"/>
      <c r="C190" s="78"/>
      <c r="D190" s="77"/>
      <c r="E190" s="82"/>
      <c r="F190" s="83"/>
      <c r="G190" s="81"/>
      <c r="H190" s="81"/>
      <c r="I190" s="2"/>
    </row>
    <row r="191" spans="1:9" x14ac:dyDescent="0.3">
      <c r="A191" s="2"/>
      <c r="B191" s="2"/>
      <c r="C191" s="78"/>
      <c r="D191" s="77"/>
      <c r="E191" s="82"/>
      <c r="F191" s="83"/>
      <c r="G191" s="81"/>
      <c r="H191" s="81"/>
      <c r="I191" s="2"/>
    </row>
    <row r="192" spans="1:9" x14ac:dyDescent="0.3">
      <c r="A192" s="2"/>
      <c r="B192" s="2"/>
      <c r="C192" s="78"/>
      <c r="D192" s="77"/>
      <c r="E192" s="82"/>
      <c r="F192" s="83"/>
      <c r="G192" s="81"/>
      <c r="H192" s="81"/>
      <c r="I192" s="2"/>
    </row>
    <row r="193" spans="1:9" x14ac:dyDescent="0.3">
      <c r="A193" s="2"/>
      <c r="B193" s="2"/>
      <c r="C193" s="78"/>
      <c r="D193" s="77"/>
      <c r="E193" s="82"/>
      <c r="F193" s="83"/>
      <c r="G193" s="81"/>
      <c r="H193" s="81"/>
      <c r="I193" s="2"/>
    </row>
    <row r="194" spans="1:9" x14ac:dyDescent="0.3">
      <c r="A194" s="2"/>
      <c r="B194" s="2"/>
      <c r="C194" s="78"/>
      <c r="D194" s="77"/>
      <c r="E194" s="82"/>
      <c r="F194" s="83"/>
      <c r="G194" s="81"/>
      <c r="H194" s="81"/>
      <c r="I194" s="2"/>
    </row>
    <row r="195" spans="1:9" x14ac:dyDescent="0.3">
      <c r="A195" s="2"/>
      <c r="B195" s="2"/>
      <c r="C195" s="78"/>
      <c r="D195" s="77"/>
      <c r="E195" s="82"/>
      <c r="F195" s="83"/>
      <c r="G195" s="81"/>
      <c r="H195" s="81"/>
      <c r="I195" s="2"/>
    </row>
    <row r="196" spans="1:9" x14ac:dyDescent="0.3">
      <c r="A196" s="2"/>
      <c r="B196" s="2"/>
      <c r="C196" s="78"/>
      <c r="D196" s="77"/>
      <c r="E196" s="82"/>
      <c r="F196" s="83"/>
      <c r="G196" s="81"/>
      <c r="H196" s="81"/>
      <c r="I196" s="2"/>
    </row>
    <row r="197" spans="1:9" x14ac:dyDescent="0.3">
      <c r="A197" s="2"/>
      <c r="B197" s="2"/>
      <c r="C197" s="78"/>
      <c r="D197" s="77"/>
      <c r="E197" s="82"/>
      <c r="F197" s="83"/>
      <c r="G197" s="81"/>
      <c r="H197" s="81"/>
      <c r="I197" s="2"/>
    </row>
    <row r="198" spans="1:9" x14ac:dyDescent="0.3">
      <c r="A198" s="2"/>
      <c r="B198" s="2"/>
      <c r="C198" s="78"/>
      <c r="D198" s="77"/>
      <c r="E198" s="82"/>
      <c r="F198" s="83"/>
      <c r="G198" s="81"/>
      <c r="H198" s="81"/>
      <c r="I198" s="2"/>
    </row>
    <row r="199" spans="1:9" x14ac:dyDescent="0.3">
      <c r="A199" s="2"/>
      <c r="B199" s="2"/>
      <c r="C199" s="78"/>
      <c r="D199" s="77"/>
      <c r="E199" s="82"/>
      <c r="F199" s="83"/>
      <c r="G199" s="81"/>
      <c r="H199" s="81"/>
      <c r="I199" s="2"/>
    </row>
    <row r="200" spans="1:9" x14ac:dyDescent="0.3">
      <c r="A200" s="2"/>
      <c r="B200" s="2"/>
      <c r="C200" s="78"/>
      <c r="D200" s="77"/>
      <c r="E200" s="82"/>
      <c r="F200" s="83"/>
      <c r="G200" s="81"/>
      <c r="H200" s="81"/>
      <c r="I200" s="2"/>
    </row>
    <row r="201" spans="1:9" x14ac:dyDescent="0.3">
      <c r="A201" s="2"/>
      <c r="B201" s="2"/>
      <c r="C201" s="78"/>
      <c r="D201" s="77"/>
      <c r="E201" s="82"/>
      <c r="F201" s="83"/>
      <c r="G201" s="81"/>
      <c r="H201" s="81"/>
      <c r="I201" s="2"/>
    </row>
    <row r="202" spans="1:9" x14ac:dyDescent="0.3">
      <c r="A202" s="2"/>
      <c r="B202" s="2"/>
      <c r="C202" s="78"/>
      <c r="D202" s="77"/>
      <c r="E202" s="82"/>
      <c r="F202" s="83"/>
      <c r="G202" s="81"/>
      <c r="H202" s="81"/>
      <c r="I202" s="2"/>
    </row>
    <row r="203" spans="1:9" x14ac:dyDescent="0.3">
      <c r="A203" s="2"/>
      <c r="B203" s="2"/>
      <c r="C203" s="78"/>
      <c r="D203" s="77"/>
      <c r="E203" s="82"/>
      <c r="F203" s="83"/>
      <c r="G203" s="81"/>
      <c r="H203" s="81"/>
      <c r="I203" s="2"/>
    </row>
    <row r="204" spans="1:9" x14ac:dyDescent="0.3">
      <c r="A204" s="2"/>
      <c r="B204" s="2"/>
      <c r="C204" s="78"/>
      <c r="D204" s="77"/>
      <c r="E204" s="82"/>
      <c r="F204" s="83"/>
      <c r="G204" s="81"/>
      <c r="H204" s="81"/>
      <c r="I204" s="2"/>
    </row>
    <row r="205" spans="1:9" x14ac:dyDescent="0.3">
      <c r="A205" s="2"/>
      <c r="B205" s="2"/>
      <c r="C205" s="78"/>
      <c r="D205" s="77"/>
      <c r="E205" s="82"/>
      <c r="F205" s="83"/>
      <c r="G205" s="81"/>
      <c r="H205" s="81"/>
      <c r="I205" s="2"/>
    </row>
    <row r="206" spans="1:9" x14ac:dyDescent="0.3">
      <c r="A206" s="2"/>
      <c r="B206" s="2"/>
      <c r="C206" s="78"/>
      <c r="D206" s="77"/>
      <c r="E206" s="82"/>
      <c r="F206" s="83"/>
      <c r="G206" s="81"/>
      <c r="H206" s="81"/>
      <c r="I206" s="2"/>
    </row>
    <row r="207" spans="1:9" x14ac:dyDescent="0.3">
      <c r="A207" s="2"/>
      <c r="B207" s="2"/>
      <c r="C207" s="78"/>
      <c r="D207" s="77"/>
      <c r="E207" s="82"/>
      <c r="F207" s="83"/>
      <c r="G207" s="81"/>
      <c r="H207" s="81"/>
      <c r="I207" s="2"/>
    </row>
    <row r="208" spans="1:9" x14ac:dyDescent="0.3">
      <c r="A208" s="2"/>
      <c r="B208" s="2"/>
      <c r="C208" s="78"/>
      <c r="D208" s="77"/>
      <c r="E208" s="82"/>
      <c r="F208" s="83"/>
      <c r="G208" s="81"/>
      <c r="H208" s="81"/>
      <c r="I208" s="2"/>
    </row>
    <row r="209" spans="1:9" x14ac:dyDescent="0.3">
      <c r="A209" s="2"/>
      <c r="B209" s="2"/>
      <c r="C209" s="78"/>
      <c r="D209" s="77"/>
      <c r="E209" s="82"/>
      <c r="F209" s="83"/>
      <c r="G209" s="81"/>
      <c r="H209" s="81"/>
      <c r="I209" s="2"/>
    </row>
    <row r="210" spans="1:9" x14ac:dyDescent="0.3">
      <c r="A210" s="2"/>
      <c r="B210" s="2"/>
      <c r="C210" s="78"/>
      <c r="D210" s="77"/>
      <c r="E210" s="82"/>
      <c r="F210" s="83"/>
      <c r="G210" s="81"/>
      <c r="H210" s="81"/>
      <c r="I210" s="2"/>
    </row>
    <row r="211" spans="1:9" x14ac:dyDescent="0.3">
      <c r="A211" s="2"/>
      <c r="B211" s="2"/>
      <c r="C211" s="78"/>
      <c r="D211" s="77"/>
      <c r="E211" s="82"/>
      <c r="F211" s="83"/>
      <c r="G211" s="81"/>
      <c r="H211" s="81"/>
      <c r="I211" s="2"/>
    </row>
    <row r="212" spans="1:9" x14ac:dyDescent="0.3">
      <c r="A212" s="2"/>
      <c r="B212" s="2"/>
      <c r="C212" s="78"/>
      <c r="D212" s="77"/>
      <c r="E212" s="82"/>
      <c r="F212" s="83"/>
      <c r="G212" s="81"/>
      <c r="H212" s="81"/>
      <c r="I212" s="2"/>
    </row>
    <row r="213" spans="1:9" x14ac:dyDescent="0.3">
      <c r="A213" s="2"/>
      <c r="B213" s="2"/>
      <c r="C213" s="78"/>
      <c r="D213" s="77"/>
      <c r="E213" s="82"/>
      <c r="F213" s="83"/>
      <c r="G213" s="81"/>
      <c r="H213" s="81"/>
      <c r="I213" s="2"/>
    </row>
    <row r="214" spans="1:9" x14ac:dyDescent="0.3">
      <c r="A214" s="2"/>
      <c r="B214" s="2"/>
      <c r="C214" s="78"/>
      <c r="D214" s="77"/>
      <c r="E214" s="82"/>
      <c r="F214" s="83"/>
      <c r="G214" s="81"/>
      <c r="H214" s="81"/>
      <c r="I214" s="2"/>
    </row>
    <row r="215" spans="1:9" x14ac:dyDescent="0.3">
      <c r="A215" s="2"/>
      <c r="B215" s="2"/>
      <c r="C215" s="78"/>
      <c r="D215" s="77"/>
      <c r="E215" s="82"/>
      <c r="F215" s="83"/>
      <c r="G215" s="81"/>
      <c r="H215" s="81"/>
      <c r="I215" s="2"/>
    </row>
    <row r="216" spans="1:9" x14ac:dyDescent="0.3">
      <c r="A216" s="2"/>
      <c r="B216" s="2"/>
      <c r="C216" s="78"/>
      <c r="D216" s="77"/>
      <c r="E216" s="82"/>
      <c r="F216" s="83"/>
      <c r="G216" s="81"/>
      <c r="H216" s="81"/>
      <c r="I216" s="2"/>
    </row>
    <row r="217" spans="1:9" x14ac:dyDescent="0.3">
      <c r="A217" s="2"/>
      <c r="B217" s="2"/>
      <c r="C217" s="78"/>
      <c r="D217" s="77"/>
      <c r="E217" s="82"/>
      <c r="F217" s="83"/>
      <c r="G217" s="81"/>
      <c r="H217" s="81"/>
      <c r="I217" s="2"/>
    </row>
    <row r="218" spans="1:9" x14ac:dyDescent="0.3">
      <c r="A218" s="2"/>
      <c r="B218" s="2"/>
      <c r="C218" s="78"/>
      <c r="D218" s="77"/>
      <c r="E218" s="82"/>
      <c r="F218" s="83"/>
      <c r="G218" s="81"/>
      <c r="H218" s="81"/>
      <c r="I218" s="2"/>
    </row>
    <row r="219" spans="1:9" x14ac:dyDescent="0.3">
      <c r="A219" s="2"/>
      <c r="B219" s="2"/>
      <c r="C219" s="78"/>
      <c r="D219" s="77"/>
      <c r="E219" s="82"/>
      <c r="F219" s="83"/>
      <c r="G219" s="81"/>
      <c r="H219" s="81"/>
      <c r="I219" s="2"/>
    </row>
    <row r="220" spans="1:9" x14ac:dyDescent="0.3">
      <c r="A220" s="2"/>
      <c r="B220" s="2"/>
      <c r="C220" s="78"/>
      <c r="D220" s="77"/>
      <c r="E220" s="82"/>
      <c r="F220" s="83"/>
      <c r="G220" s="81"/>
      <c r="H220" s="81"/>
      <c r="I220" s="2"/>
    </row>
    <row r="221" spans="1:9" x14ac:dyDescent="0.3">
      <c r="A221" s="2"/>
      <c r="B221" s="2"/>
      <c r="C221" s="78"/>
      <c r="D221" s="77"/>
      <c r="E221" s="82"/>
      <c r="F221" s="83"/>
      <c r="G221" s="81"/>
      <c r="H221" s="81"/>
      <c r="I221" s="2"/>
    </row>
    <row r="222" spans="1:9" x14ac:dyDescent="0.3">
      <c r="A222" s="2"/>
      <c r="B222" s="2"/>
      <c r="C222" s="78"/>
      <c r="D222" s="77"/>
      <c r="E222" s="82"/>
      <c r="F222" s="83"/>
      <c r="G222" s="81"/>
      <c r="H222" s="81"/>
      <c r="I222" s="2"/>
    </row>
    <row r="223" spans="1:9" x14ac:dyDescent="0.3">
      <c r="A223" s="2"/>
      <c r="B223" s="2"/>
      <c r="C223" s="78"/>
      <c r="D223" s="77"/>
      <c r="E223" s="82"/>
      <c r="F223" s="83"/>
      <c r="G223" s="81"/>
      <c r="H223" s="81"/>
      <c r="I223" s="2"/>
    </row>
    <row r="224" spans="1:9" x14ac:dyDescent="0.3">
      <c r="A224" s="2"/>
      <c r="B224" s="2"/>
      <c r="C224" s="78"/>
      <c r="D224" s="77"/>
      <c r="E224" s="82"/>
      <c r="F224" s="83"/>
      <c r="G224" s="81"/>
      <c r="H224" s="81"/>
      <c r="I224" s="2"/>
    </row>
    <row r="225" spans="1:9" x14ac:dyDescent="0.3">
      <c r="A225" s="2"/>
      <c r="B225" s="2"/>
      <c r="C225" s="78"/>
      <c r="D225" s="77"/>
      <c r="E225" s="82"/>
      <c r="F225" s="83"/>
      <c r="G225" s="81"/>
      <c r="H225" s="81"/>
      <c r="I225" s="2"/>
    </row>
    <row r="226" spans="1:9" x14ac:dyDescent="0.3">
      <c r="A226" s="2"/>
      <c r="B226" s="2"/>
      <c r="C226" s="78"/>
      <c r="D226" s="77"/>
      <c r="E226" s="82"/>
      <c r="F226" s="83"/>
      <c r="G226" s="81"/>
      <c r="H226" s="81"/>
      <c r="I226" s="2"/>
    </row>
    <row r="227" spans="1:9" x14ac:dyDescent="0.3">
      <c r="A227" s="2"/>
      <c r="B227" s="2"/>
      <c r="C227" s="78"/>
      <c r="D227" s="77"/>
      <c r="E227" s="82"/>
      <c r="F227" s="83"/>
      <c r="G227" s="81"/>
      <c r="H227" s="81"/>
      <c r="I227" s="2"/>
    </row>
    <row r="228" spans="1:9" x14ac:dyDescent="0.3">
      <c r="A228" s="2"/>
      <c r="B228" s="2"/>
      <c r="C228" s="78"/>
      <c r="D228" s="77"/>
      <c r="E228" s="82"/>
      <c r="F228" s="83"/>
      <c r="G228" s="81"/>
      <c r="H228" s="81"/>
      <c r="I228" s="2"/>
    </row>
    <row r="229" spans="1:9" x14ac:dyDescent="0.3">
      <c r="A229" s="2"/>
      <c r="B229" s="2"/>
      <c r="C229" s="78"/>
      <c r="D229" s="77"/>
      <c r="E229" s="82"/>
      <c r="F229" s="83"/>
      <c r="G229" s="81"/>
      <c r="H229" s="81"/>
      <c r="I229" s="2"/>
    </row>
    <row r="230" spans="1:9" x14ac:dyDescent="0.3">
      <c r="A230" s="2"/>
      <c r="B230" s="2"/>
      <c r="C230" s="78"/>
      <c r="D230" s="77"/>
      <c r="E230" s="82"/>
      <c r="F230" s="83"/>
      <c r="G230" s="81"/>
      <c r="H230" s="81"/>
      <c r="I230" s="2"/>
    </row>
    <row r="231" spans="1:9" x14ac:dyDescent="0.3">
      <c r="A231" s="2"/>
      <c r="B231" s="2"/>
      <c r="C231" s="78"/>
      <c r="D231" s="77"/>
      <c r="E231" s="82"/>
      <c r="F231" s="83"/>
      <c r="G231" s="81"/>
      <c r="H231" s="81"/>
      <c r="I231" s="2"/>
    </row>
    <row r="232" spans="1:9" x14ac:dyDescent="0.3">
      <c r="A232" s="2"/>
      <c r="B232" s="2"/>
      <c r="C232" s="78"/>
      <c r="D232" s="77"/>
      <c r="E232" s="82"/>
      <c r="F232" s="83"/>
      <c r="G232" s="81"/>
      <c r="H232" s="81"/>
      <c r="I232" s="2"/>
    </row>
    <row r="233" spans="1:9" x14ac:dyDescent="0.3">
      <c r="A233" s="2"/>
      <c r="B233" s="2"/>
      <c r="C233" s="78"/>
      <c r="D233" s="77"/>
      <c r="E233" s="82"/>
      <c r="F233" s="83"/>
      <c r="G233" s="81"/>
      <c r="H233" s="81"/>
      <c r="I233" s="2"/>
    </row>
    <row r="234" spans="1:9" x14ac:dyDescent="0.3">
      <c r="A234" s="2"/>
      <c r="B234" s="2"/>
      <c r="C234" s="78"/>
      <c r="D234" s="77"/>
      <c r="E234" s="82"/>
      <c r="F234" s="83"/>
      <c r="G234" s="81"/>
      <c r="H234" s="81"/>
      <c r="I234" s="2"/>
    </row>
    <row r="235" spans="1:9" x14ac:dyDescent="0.3">
      <c r="A235" s="2"/>
      <c r="B235" s="2"/>
      <c r="C235" s="78"/>
      <c r="D235" s="77"/>
      <c r="E235" s="82"/>
      <c r="F235" s="83"/>
      <c r="G235" s="81"/>
      <c r="H235" s="81"/>
      <c r="I235" s="2"/>
    </row>
    <row r="236" spans="1:9" x14ac:dyDescent="0.3">
      <c r="A236" s="2"/>
      <c r="B236" s="2"/>
      <c r="C236" s="78"/>
      <c r="D236" s="77"/>
      <c r="E236" s="82"/>
      <c r="F236" s="83"/>
      <c r="G236" s="81"/>
      <c r="H236" s="81"/>
      <c r="I236" s="2"/>
    </row>
    <row r="237" spans="1:9" x14ac:dyDescent="0.3">
      <c r="A237" s="2"/>
      <c r="B237" s="2"/>
      <c r="C237" s="78"/>
      <c r="D237" s="77"/>
      <c r="E237" s="82"/>
      <c r="F237" s="83"/>
      <c r="G237" s="81"/>
      <c r="H237" s="81"/>
      <c r="I237" s="2"/>
    </row>
    <row r="238" spans="1:9" x14ac:dyDescent="0.3">
      <c r="A238" s="2"/>
      <c r="B238" s="2"/>
      <c r="C238" s="78"/>
      <c r="D238" s="77"/>
      <c r="E238" s="82"/>
      <c r="F238" s="83"/>
      <c r="G238" s="81"/>
      <c r="H238" s="81"/>
      <c r="I238" s="2"/>
    </row>
    <row r="239" spans="1:9" x14ac:dyDescent="0.3">
      <c r="A239" s="2"/>
      <c r="B239" s="2"/>
      <c r="C239" s="78"/>
      <c r="D239" s="77"/>
      <c r="E239" s="82"/>
      <c r="F239" s="83"/>
      <c r="G239" s="81"/>
      <c r="H239" s="81"/>
      <c r="I239" s="2"/>
    </row>
    <row r="240" spans="1:9" x14ac:dyDescent="0.3">
      <c r="A240" s="2"/>
      <c r="B240" s="2"/>
      <c r="C240" s="78"/>
      <c r="D240" s="77"/>
      <c r="E240" s="82"/>
      <c r="F240" s="83"/>
      <c r="G240" s="81"/>
      <c r="H240" s="81"/>
      <c r="I240" s="2"/>
    </row>
    <row r="241" spans="1:9" x14ac:dyDescent="0.3">
      <c r="A241" s="2"/>
      <c r="B241" s="2"/>
      <c r="C241" s="78"/>
      <c r="D241" s="77"/>
      <c r="E241" s="82"/>
      <c r="F241" s="83"/>
      <c r="G241" s="81"/>
      <c r="H241" s="81"/>
      <c r="I241" s="2"/>
    </row>
    <row r="242" spans="1:9" x14ac:dyDescent="0.3">
      <c r="A242" s="2"/>
      <c r="B242" s="2"/>
      <c r="C242" s="78"/>
      <c r="D242" s="77"/>
      <c r="E242" s="82"/>
      <c r="F242" s="83"/>
      <c r="G242" s="81"/>
      <c r="H242" s="81"/>
      <c r="I242" s="2"/>
    </row>
    <row r="243" spans="1:9" x14ac:dyDescent="0.3">
      <c r="A243" s="2"/>
      <c r="B243" s="2"/>
      <c r="C243" s="78"/>
      <c r="D243" s="77"/>
      <c r="E243" s="82"/>
      <c r="F243" s="83"/>
      <c r="G243" s="81"/>
      <c r="H243" s="81"/>
      <c r="I243" s="2"/>
    </row>
    <row r="244" spans="1:9" x14ac:dyDescent="0.3">
      <c r="A244" s="2"/>
      <c r="B244" s="2"/>
      <c r="C244" s="78"/>
      <c r="D244" s="77"/>
      <c r="E244" s="82"/>
      <c r="F244" s="83"/>
      <c r="G244" s="81"/>
      <c r="H244" s="81"/>
      <c r="I244" s="2"/>
    </row>
    <row r="245" spans="1:9" x14ac:dyDescent="0.3">
      <c r="A245" s="2"/>
      <c r="B245" s="2"/>
      <c r="C245" s="78"/>
      <c r="D245" s="77"/>
      <c r="E245" s="82"/>
      <c r="F245" s="83"/>
      <c r="G245" s="81"/>
      <c r="H245" s="81"/>
      <c r="I245" s="2"/>
    </row>
    <row r="246" spans="1:9" x14ac:dyDescent="0.3">
      <c r="A246" s="2"/>
      <c r="B246" s="2"/>
      <c r="C246" s="78"/>
      <c r="D246" s="77"/>
      <c r="E246" s="82"/>
      <c r="F246" s="83"/>
      <c r="G246" s="81"/>
      <c r="H246" s="81"/>
      <c r="I246" s="2"/>
    </row>
    <row r="247" spans="1:9" x14ac:dyDescent="0.3">
      <c r="A247" s="2"/>
      <c r="B247" s="2"/>
      <c r="C247" s="78"/>
      <c r="D247" s="77"/>
      <c r="E247" s="82"/>
      <c r="F247" s="83"/>
      <c r="G247" s="81"/>
      <c r="H247" s="81"/>
      <c r="I247" s="2"/>
    </row>
    <row r="248" spans="1:9" x14ac:dyDescent="0.3">
      <c r="A248" s="2"/>
      <c r="B248" s="2"/>
      <c r="C248" s="78"/>
      <c r="D248" s="77"/>
      <c r="E248" s="82"/>
      <c r="F248" s="83"/>
      <c r="G248" s="81"/>
      <c r="H248" s="81"/>
      <c r="I248" s="2"/>
    </row>
    <row r="249" spans="1:9" x14ac:dyDescent="0.3">
      <c r="A249" s="2"/>
      <c r="B249" s="2"/>
      <c r="C249" s="78"/>
      <c r="D249" s="77"/>
      <c r="E249" s="82"/>
      <c r="F249" s="83"/>
      <c r="G249" s="81"/>
      <c r="H249" s="81"/>
      <c r="I249" s="2"/>
    </row>
    <row r="250" spans="1:9" x14ac:dyDescent="0.3">
      <c r="A250" s="2"/>
      <c r="B250" s="2"/>
      <c r="C250" s="78"/>
      <c r="D250" s="77"/>
      <c r="E250" s="82"/>
      <c r="F250" s="83"/>
      <c r="G250" s="81"/>
      <c r="H250" s="81"/>
      <c r="I250" s="2"/>
    </row>
    <row r="251" spans="1:9" x14ac:dyDescent="0.3">
      <c r="A251" s="2"/>
      <c r="B251" s="2"/>
      <c r="C251" s="78"/>
      <c r="D251" s="77"/>
      <c r="E251" s="82"/>
      <c r="F251" s="83"/>
      <c r="G251" s="81"/>
      <c r="H251" s="81"/>
      <c r="I251" s="2"/>
    </row>
    <row r="252" spans="1:9" x14ac:dyDescent="0.3">
      <c r="A252" s="2"/>
      <c r="B252" s="2"/>
      <c r="C252" s="78"/>
      <c r="D252" s="77"/>
      <c r="E252" s="82"/>
      <c r="F252" s="83"/>
      <c r="G252" s="81"/>
      <c r="H252" s="81"/>
      <c r="I252" s="2"/>
    </row>
    <row r="253" spans="1:9" x14ac:dyDescent="0.3">
      <c r="A253" s="2"/>
      <c r="B253" s="2"/>
      <c r="C253" s="78"/>
      <c r="D253" s="77"/>
      <c r="E253" s="82"/>
      <c r="F253" s="83"/>
      <c r="G253" s="81"/>
      <c r="H253" s="81"/>
      <c r="I253" s="2"/>
    </row>
    <row r="254" spans="1:9" x14ac:dyDescent="0.3">
      <c r="A254" s="2"/>
      <c r="B254" s="2"/>
      <c r="C254" s="78"/>
      <c r="D254" s="77"/>
      <c r="E254" s="82"/>
      <c r="F254" s="83"/>
      <c r="G254" s="81"/>
      <c r="H254" s="81"/>
      <c r="I254" s="2"/>
    </row>
    <row r="255" spans="1:9" x14ac:dyDescent="0.3">
      <c r="A255" s="2"/>
      <c r="B255" s="2"/>
      <c r="C255" s="78"/>
      <c r="D255" s="77"/>
      <c r="E255" s="82"/>
      <c r="F255" s="83"/>
      <c r="G255" s="81"/>
      <c r="H255" s="81"/>
      <c r="I255" s="2"/>
    </row>
    <row r="256" spans="1:9" x14ac:dyDescent="0.3">
      <c r="A256" s="2"/>
      <c r="B256" s="2"/>
      <c r="C256" s="78"/>
      <c r="D256" s="77"/>
      <c r="E256" s="82"/>
      <c r="F256" s="83"/>
      <c r="G256" s="81"/>
      <c r="H256" s="81"/>
      <c r="I256" s="2"/>
    </row>
    <row r="257" spans="1:9" x14ac:dyDescent="0.3">
      <c r="A257" s="2"/>
      <c r="B257" s="2"/>
      <c r="C257" s="78"/>
      <c r="D257" s="77"/>
      <c r="E257" s="82"/>
      <c r="F257" s="83"/>
      <c r="G257" s="81"/>
      <c r="H257" s="81"/>
      <c r="I257" s="2"/>
    </row>
  </sheetData>
  <autoFilter ref="A1:H149">
    <sortState ref="A2:H149">
      <sortCondition ref="C1:C149"/>
    </sortState>
  </autoFilter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2"/>
  <sheetViews>
    <sheetView zoomScale="85" zoomScaleNormal="85" workbookViewId="0">
      <selection activeCell="D33" sqref="D33"/>
    </sheetView>
  </sheetViews>
  <sheetFormatPr baseColWidth="10" defaultColWidth="11.21875" defaultRowHeight="14.4" x14ac:dyDescent="0.3"/>
  <cols>
    <col min="1" max="1" width="11.109375" bestFit="1" customWidth="1"/>
    <col min="2" max="2" width="41.33203125" bestFit="1" customWidth="1"/>
    <col min="3" max="3" width="11.88671875" bestFit="1" customWidth="1"/>
    <col min="4" max="5" width="13.21875" style="17" bestFit="1" customWidth="1"/>
    <col min="6" max="6" width="16.33203125" bestFit="1" customWidth="1"/>
    <col min="7" max="7" width="19.33203125" bestFit="1" customWidth="1"/>
    <col min="8" max="8" width="31.6640625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6" t="s">
        <v>3</v>
      </c>
      <c r="E1" s="1" t="s">
        <v>4</v>
      </c>
      <c r="F1" s="5" t="s">
        <v>5</v>
      </c>
      <c r="G1" s="5" t="s">
        <v>6</v>
      </c>
      <c r="H1" s="5" t="s">
        <v>7</v>
      </c>
    </row>
    <row r="2" spans="1:8" s="22" customFormat="1" x14ac:dyDescent="0.3">
      <c r="A2" s="98">
        <v>45289</v>
      </c>
      <c r="B2" s="13" t="s">
        <v>364</v>
      </c>
      <c r="C2" s="98">
        <v>45288</v>
      </c>
      <c r="D2" s="101">
        <v>0.13300000000000001</v>
      </c>
      <c r="E2" s="101"/>
      <c r="F2" s="13"/>
      <c r="G2" s="13" t="s">
        <v>8</v>
      </c>
      <c r="H2" s="13"/>
    </row>
    <row r="3" spans="1:8" s="22" customFormat="1" x14ac:dyDescent="0.3">
      <c r="A3" s="98">
        <v>45289</v>
      </c>
      <c r="B3" s="13" t="s">
        <v>324</v>
      </c>
      <c r="C3" s="98">
        <v>45288</v>
      </c>
      <c r="D3" s="101">
        <v>0.38</v>
      </c>
      <c r="E3" s="101"/>
      <c r="F3" s="13"/>
      <c r="G3" s="13" t="s">
        <v>8</v>
      </c>
      <c r="H3" s="13"/>
    </row>
    <row r="4" spans="1:8" s="22" customFormat="1" x14ac:dyDescent="0.3">
      <c r="A4" s="98">
        <v>45289</v>
      </c>
      <c r="B4" s="13" t="s">
        <v>54</v>
      </c>
      <c r="C4" s="98">
        <v>45288</v>
      </c>
      <c r="D4" s="101">
        <v>0.5</v>
      </c>
      <c r="E4" s="101"/>
      <c r="F4" s="13"/>
      <c r="G4" s="13" t="s">
        <v>8</v>
      </c>
      <c r="H4" s="13"/>
    </row>
    <row r="5" spans="1:8" x14ac:dyDescent="0.3">
      <c r="A5" s="98">
        <v>45289</v>
      </c>
      <c r="B5" s="13" t="s">
        <v>364</v>
      </c>
      <c r="C5" s="98">
        <v>45288</v>
      </c>
      <c r="D5" s="101">
        <v>0.7</v>
      </c>
      <c r="E5" s="101"/>
      <c r="F5" s="13"/>
      <c r="G5" s="13" t="s">
        <v>8</v>
      </c>
      <c r="H5" s="13"/>
    </row>
    <row r="6" spans="1:8" s="22" customFormat="1" x14ac:dyDescent="0.3">
      <c r="A6" s="98">
        <v>45261</v>
      </c>
      <c r="B6" s="13" t="s">
        <v>302</v>
      </c>
      <c r="C6" s="98">
        <v>45260</v>
      </c>
      <c r="D6" s="101">
        <v>0.75</v>
      </c>
      <c r="E6" s="101"/>
      <c r="F6" s="13"/>
      <c r="G6" s="13" t="s">
        <v>8</v>
      </c>
      <c r="H6" s="13"/>
    </row>
    <row r="7" spans="1:8" x14ac:dyDescent="0.3">
      <c r="A7" s="98">
        <v>45261</v>
      </c>
      <c r="B7" s="13" t="s">
        <v>303</v>
      </c>
      <c r="C7" s="98">
        <v>45260</v>
      </c>
      <c r="D7" s="101">
        <v>1.7849999999999999</v>
      </c>
      <c r="E7" s="101"/>
      <c r="F7" s="13"/>
      <c r="G7" s="13" t="s">
        <v>8</v>
      </c>
      <c r="H7" s="13"/>
    </row>
    <row r="8" spans="1:8" x14ac:dyDescent="0.3">
      <c r="A8" s="98">
        <v>45289</v>
      </c>
      <c r="B8" s="13" t="s">
        <v>325</v>
      </c>
      <c r="C8" s="98">
        <v>45288</v>
      </c>
      <c r="D8" s="101">
        <v>2</v>
      </c>
      <c r="E8" s="101"/>
      <c r="F8" s="13"/>
      <c r="G8" s="13" t="s">
        <v>8</v>
      </c>
      <c r="H8" s="13"/>
    </row>
    <row r="9" spans="1:8" s="22" customFormat="1" x14ac:dyDescent="0.3">
      <c r="A9" s="98">
        <v>45289</v>
      </c>
      <c r="B9" s="13" t="s">
        <v>42</v>
      </c>
      <c r="C9" s="98">
        <v>45289</v>
      </c>
      <c r="D9" s="101">
        <v>3.53</v>
      </c>
      <c r="E9" s="101"/>
      <c r="F9" s="13"/>
      <c r="G9" s="13" t="s">
        <v>8</v>
      </c>
      <c r="H9" s="13"/>
    </row>
    <row r="10" spans="1:8" s="22" customFormat="1" x14ac:dyDescent="0.3">
      <c r="A10" s="98">
        <v>45289</v>
      </c>
      <c r="B10" s="13" t="s">
        <v>365</v>
      </c>
      <c r="C10" s="98">
        <v>45288</v>
      </c>
      <c r="D10" s="101">
        <v>9.52</v>
      </c>
      <c r="E10" s="101"/>
      <c r="F10" s="13"/>
      <c r="G10" s="13" t="s">
        <v>8</v>
      </c>
      <c r="H10" s="13"/>
    </row>
    <row r="11" spans="1:8" s="23" customFormat="1" x14ac:dyDescent="0.3">
      <c r="A11" s="98">
        <v>45264</v>
      </c>
      <c r="B11" s="13" t="s">
        <v>304</v>
      </c>
      <c r="C11" s="98">
        <v>45260</v>
      </c>
      <c r="D11" s="101">
        <v>14.28</v>
      </c>
      <c r="E11" s="101"/>
      <c r="F11" s="13"/>
      <c r="G11" s="13" t="s">
        <v>8</v>
      </c>
      <c r="H11" s="13"/>
    </row>
    <row r="12" spans="1:8" s="22" customFormat="1" x14ac:dyDescent="0.3">
      <c r="A12" s="99">
        <v>45286</v>
      </c>
      <c r="B12" s="16" t="s">
        <v>360</v>
      </c>
      <c r="C12" s="99">
        <v>45285</v>
      </c>
      <c r="D12" s="102">
        <v>109.04</v>
      </c>
      <c r="E12" s="102"/>
      <c r="F12" s="116" t="s">
        <v>386</v>
      </c>
      <c r="G12" s="16" t="s">
        <v>283</v>
      </c>
      <c r="H12" s="16" t="s">
        <v>226</v>
      </c>
    </row>
    <row r="13" spans="1:8" s="23" customFormat="1" x14ac:dyDescent="0.3">
      <c r="A13" s="119">
        <v>45278</v>
      </c>
      <c r="B13" s="11" t="s">
        <v>52</v>
      </c>
      <c r="C13" s="119">
        <v>45275</v>
      </c>
      <c r="D13" s="11">
        <v>253.72499999999999</v>
      </c>
      <c r="E13" s="11"/>
      <c r="F13" s="11" t="s">
        <v>239</v>
      </c>
      <c r="G13" s="11" t="s">
        <v>12</v>
      </c>
      <c r="H13" s="11"/>
    </row>
    <row r="14" spans="1:8" s="22" customFormat="1" x14ac:dyDescent="0.3">
      <c r="A14" s="99">
        <v>45289</v>
      </c>
      <c r="B14" s="16" t="s">
        <v>372</v>
      </c>
      <c r="C14" s="99">
        <v>45288</v>
      </c>
      <c r="D14" s="102">
        <v>259.10000000000002</v>
      </c>
      <c r="E14" s="102"/>
      <c r="F14" s="116" t="s">
        <v>373</v>
      </c>
      <c r="G14" s="16" t="s">
        <v>283</v>
      </c>
      <c r="H14" s="16" t="s">
        <v>340</v>
      </c>
    </row>
    <row r="15" spans="1:8" s="22" customFormat="1" x14ac:dyDescent="0.3">
      <c r="A15" s="119">
        <v>45278</v>
      </c>
      <c r="B15" s="11" t="s">
        <v>52</v>
      </c>
      <c r="C15" s="119">
        <v>45275</v>
      </c>
      <c r="D15" s="11">
        <v>503.72500000000002</v>
      </c>
      <c r="E15" s="11"/>
      <c r="F15" s="11" t="s">
        <v>240</v>
      </c>
      <c r="G15" s="11" t="s">
        <v>12</v>
      </c>
      <c r="H15" s="11"/>
    </row>
    <row r="16" spans="1:8" s="23" customFormat="1" x14ac:dyDescent="0.3">
      <c r="A16" s="119">
        <v>45281</v>
      </c>
      <c r="B16" s="11" t="s">
        <v>52</v>
      </c>
      <c r="C16" s="119">
        <v>45280</v>
      </c>
      <c r="D16" s="11">
        <v>503.72500000000002</v>
      </c>
      <c r="E16" s="11"/>
      <c r="F16" s="11" t="s">
        <v>241</v>
      </c>
      <c r="G16" s="11" t="s">
        <v>12</v>
      </c>
      <c r="H16" s="11"/>
    </row>
    <row r="17" spans="1:8" s="22" customFormat="1" x14ac:dyDescent="0.3">
      <c r="A17" s="119">
        <v>45265</v>
      </c>
      <c r="B17" s="11" t="s">
        <v>306</v>
      </c>
      <c r="C17" s="119">
        <v>45264</v>
      </c>
      <c r="D17" s="11">
        <v>618.34</v>
      </c>
      <c r="E17" s="11"/>
      <c r="F17" s="11" t="s">
        <v>239</v>
      </c>
      <c r="G17" s="11" t="s">
        <v>12</v>
      </c>
      <c r="H17" s="11"/>
    </row>
    <row r="18" spans="1:8" s="23" customFormat="1" x14ac:dyDescent="0.3">
      <c r="A18" s="99">
        <v>45285</v>
      </c>
      <c r="B18" s="16" t="s">
        <v>358</v>
      </c>
      <c r="C18" s="99">
        <v>45282</v>
      </c>
      <c r="D18" s="102">
        <v>768.66300000000001</v>
      </c>
      <c r="E18" s="102"/>
      <c r="F18" s="116" t="s">
        <v>370</v>
      </c>
      <c r="G18" s="16" t="s">
        <v>280</v>
      </c>
      <c r="H18" s="16" t="s">
        <v>222</v>
      </c>
    </row>
    <row r="19" spans="1:8" x14ac:dyDescent="0.3">
      <c r="A19" s="99">
        <v>45285</v>
      </c>
      <c r="B19" s="16" t="s">
        <v>359</v>
      </c>
      <c r="C19" s="99">
        <v>45282</v>
      </c>
      <c r="D19" s="102">
        <v>945</v>
      </c>
      <c r="E19" s="102"/>
      <c r="F19" s="116" t="s">
        <v>371</v>
      </c>
      <c r="G19" s="16" t="s">
        <v>282</v>
      </c>
      <c r="H19" s="16"/>
    </row>
    <row r="20" spans="1:8" x14ac:dyDescent="0.3">
      <c r="A20" s="99">
        <v>45267</v>
      </c>
      <c r="B20" s="16" t="s">
        <v>342</v>
      </c>
      <c r="C20" s="99">
        <v>45266</v>
      </c>
      <c r="D20" s="102">
        <v>947.202</v>
      </c>
      <c r="E20" s="102"/>
      <c r="F20" s="116" t="s">
        <v>352</v>
      </c>
      <c r="G20" s="16" t="s">
        <v>283</v>
      </c>
      <c r="H20" s="16" t="s">
        <v>252</v>
      </c>
    </row>
    <row r="21" spans="1:8" x14ac:dyDescent="0.3">
      <c r="A21" s="99">
        <v>45261</v>
      </c>
      <c r="B21" s="16" t="s">
        <v>336</v>
      </c>
      <c r="C21" s="99">
        <v>45260</v>
      </c>
      <c r="D21" s="102">
        <v>970</v>
      </c>
      <c r="E21" s="102"/>
      <c r="F21" s="116"/>
      <c r="G21" s="16" t="s">
        <v>282</v>
      </c>
      <c r="H21" s="16" t="s">
        <v>379</v>
      </c>
    </row>
    <row r="22" spans="1:8" x14ac:dyDescent="0.3">
      <c r="A22" s="99">
        <v>45289</v>
      </c>
      <c r="B22" s="16" t="s">
        <v>367</v>
      </c>
      <c r="C22" s="99">
        <v>45288</v>
      </c>
      <c r="D22" s="102">
        <v>984.3</v>
      </c>
      <c r="E22" s="102"/>
      <c r="F22" s="116"/>
      <c r="G22" s="16" t="s">
        <v>283</v>
      </c>
      <c r="H22" s="16" t="s">
        <v>340</v>
      </c>
    </row>
    <row r="23" spans="1:8" x14ac:dyDescent="0.3">
      <c r="A23" s="99">
        <v>45281</v>
      </c>
      <c r="B23" s="16" t="s">
        <v>52</v>
      </c>
      <c r="C23" s="99">
        <v>45280</v>
      </c>
      <c r="D23" s="102">
        <v>1005.725</v>
      </c>
      <c r="E23" s="102"/>
      <c r="F23" s="116"/>
      <c r="G23" s="16" t="s">
        <v>282</v>
      </c>
      <c r="H23" s="16"/>
    </row>
    <row r="24" spans="1:8" x14ac:dyDescent="0.3">
      <c r="A24" s="119">
        <v>45265</v>
      </c>
      <c r="B24" s="11" t="s">
        <v>306</v>
      </c>
      <c r="C24" s="119">
        <v>45264</v>
      </c>
      <c r="D24" s="11">
        <v>1041.4169999999999</v>
      </c>
      <c r="E24" s="11"/>
      <c r="F24" s="11" t="s">
        <v>240</v>
      </c>
      <c r="G24" s="11" t="s">
        <v>12</v>
      </c>
      <c r="H24" s="11"/>
    </row>
    <row r="25" spans="1:8" x14ac:dyDescent="0.3">
      <c r="A25" s="119">
        <v>45271</v>
      </c>
      <c r="B25" s="11" t="s">
        <v>52</v>
      </c>
      <c r="C25" s="119">
        <v>45268</v>
      </c>
      <c r="D25" s="11">
        <v>1203.7249999999999</v>
      </c>
      <c r="E25" s="11"/>
      <c r="F25" s="11" t="s">
        <v>368</v>
      </c>
      <c r="G25" s="11" t="s">
        <v>12</v>
      </c>
      <c r="H25" s="11"/>
    </row>
    <row r="26" spans="1:8" x14ac:dyDescent="0.3">
      <c r="A26" s="119">
        <v>45265</v>
      </c>
      <c r="B26" s="11" t="s">
        <v>306</v>
      </c>
      <c r="C26" s="119">
        <v>45264</v>
      </c>
      <c r="D26" s="11">
        <v>1407.5709999999999</v>
      </c>
      <c r="E26" s="11"/>
      <c r="F26" s="11" t="s">
        <v>241</v>
      </c>
      <c r="G26" s="11" t="s">
        <v>12</v>
      </c>
      <c r="H26" s="11"/>
    </row>
    <row r="27" spans="1:8" x14ac:dyDescent="0.3">
      <c r="A27" s="119">
        <v>45275</v>
      </c>
      <c r="B27" s="11" t="s">
        <v>346</v>
      </c>
      <c r="C27" s="119">
        <v>45274</v>
      </c>
      <c r="D27" s="11">
        <v>1500</v>
      </c>
      <c r="E27" s="11"/>
      <c r="F27" s="11" t="s">
        <v>355</v>
      </c>
      <c r="G27" s="11" t="s">
        <v>11</v>
      </c>
      <c r="H27" s="11"/>
    </row>
    <row r="28" spans="1:8" x14ac:dyDescent="0.3">
      <c r="A28" s="99">
        <v>45278</v>
      </c>
      <c r="B28" s="16" t="s">
        <v>52</v>
      </c>
      <c r="C28" s="99">
        <v>45275</v>
      </c>
      <c r="D28" s="102">
        <v>1644.7249999999999</v>
      </c>
      <c r="E28" s="102"/>
      <c r="F28" s="116"/>
      <c r="G28" s="16" t="s">
        <v>283</v>
      </c>
      <c r="H28" s="16" t="s">
        <v>348</v>
      </c>
    </row>
    <row r="29" spans="1:8" x14ac:dyDescent="0.3">
      <c r="A29" s="99">
        <v>45275</v>
      </c>
      <c r="B29" s="16" t="s">
        <v>345</v>
      </c>
      <c r="C29" s="99">
        <v>45274</v>
      </c>
      <c r="D29" s="102">
        <v>1946.117</v>
      </c>
      <c r="E29" s="102"/>
      <c r="F29" s="116" t="s">
        <v>356</v>
      </c>
      <c r="G29" s="16" t="s">
        <v>283</v>
      </c>
      <c r="H29" s="16" t="s">
        <v>340</v>
      </c>
    </row>
    <row r="30" spans="1:8" x14ac:dyDescent="0.3">
      <c r="A30" s="99">
        <v>45278</v>
      </c>
      <c r="B30" s="16" t="s">
        <v>344</v>
      </c>
      <c r="C30" s="99">
        <v>45275</v>
      </c>
      <c r="D30" s="102">
        <v>1955.806</v>
      </c>
      <c r="E30" s="102"/>
      <c r="F30" s="116" t="s">
        <v>385</v>
      </c>
      <c r="G30" s="16" t="s">
        <v>286</v>
      </c>
      <c r="H30" s="16" t="s">
        <v>258</v>
      </c>
    </row>
    <row r="31" spans="1:8" x14ac:dyDescent="0.3">
      <c r="A31" s="99">
        <v>45273</v>
      </c>
      <c r="B31" s="16" t="s">
        <v>52</v>
      </c>
      <c r="C31" s="99">
        <v>45272</v>
      </c>
      <c r="D31" s="102">
        <v>2003.7249999999999</v>
      </c>
      <c r="E31" s="102"/>
      <c r="F31" s="116"/>
      <c r="G31" s="16" t="s">
        <v>282</v>
      </c>
      <c r="H31" s="16" t="s">
        <v>381</v>
      </c>
    </row>
    <row r="32" spans="1:8" x14ac:dyDescent="0.3">
      <c r="A32" s="99">
        <v>45289</v>
      </c>
      <c r="B32" s="16" t="s">
        <v>326</v>
      </c>
      <c r="C32" s="99">
        <v>45288</v>
      </c>
      <c r="D32" s="102">
        <v>2039.6890000000001</v>
      </c>
      <c r="E32" s="102"/>
      <c r="F32" s="116"/>
      <c r="G32" s="16" t="s">
        <v>282</v>
      </c>
      <c r="H32" s="16"/>
    </row>
    <row r="33" spans="1:8" x14ac:dyDescent="0.3">
      <c r="A33" s="99">
        <v>45287</v>
      </c>
      <c r="B33" s="16" t="s">
        <v>362</v>
      </c>
      <c r="C33" s="99">
        <v>45286</v>
      </c>
      <c r="D33" s="102">
        <v>2205.64</v>
      </c>
      <c r="E33" s="102"/>
      <c r="F33" s="116"/>
      <c r="G33" s="16" t="s">
        <v>283</v>
      </c>
      <c r="H33" s="16" t="s">
        <v>340</v>
      </c>
    </row>
    <row r="34" spans="1:8" x14ac:dyDescent="0.3">
      <c r="A34" s="99">
        <v>45281</v>
      </c>
      <c r="B34" s="16" t="s">
        <v>52</v>
      </c>
      <c r="C34" s="99">
        <v>45280</v>
      </c>
      <c r="D34" s="102">
        <v>2358.6869999999999</v>
      </c>
      <c r="E34" s="102"/>
      <c r="F34" s="116"/>
      <c r="G34" s="16" t="s">
        <v>286</v>
      </c>
      <c r="H34" s="16" t="s">
        <v>380</v>
      </c>
    </row>
    <row r="35" spans="1:8" x14ac:dyDescent="0.3">
      <c r="A35" s="99">
        <v>45273</v>
      </c>
      <c r="B35" s="16" t="s">
        <v>347</v>
      </c>
      <c r="C35" s="99">
        <v>45272</v>
      </c>
      <c r="D35" s="102">
        <v>2919.2429999999999</v>
      </c>
      <c r="E35" s="102"/>
      <c r="F35" s="116" t="s">
        <v>354</v>
      </c>
      <c r="G35" s="16" t="s">
        <v>283</v>
      </c>
      <c r="H35" s="16" t="s">
        <v>382</v>
      </c>
    </row>
    <row r="36" spans="1:8" s="23" customFormat="1" x14ac:dyDescent="0.3">
      <c r="A36" s="99">
        <v>45288</v>
      </c>
      <c r="B36" s="16" t="s">
        <v>363</v>
      </c>
      <c r="C36" s="99">
        <v>45287</v>
      </c>
      <c r="D36" s="102">
        <v>3000</v>
      </c>
      <c r="E36" s="102"/>
      <c r="F36" s="116"/>
      <c r="G36" s="16" t="s">
        <v>282</v>
      </c>
      <c r="H36" s="16"/>
    </row>
    <row r="37" spans="1:8" s="23" customFormat="1" x14ac:dyDescent="0.3">
      <c r="A37" s="99">
        <v>45265</v>
      </c>
      <c r="B37" s="16" t="s">
        <v>306</v>
      </c>
      <c r="C37" s="99">
        <v>45264</v>
      </c>
      <c r="D37" s="102">
        <v>3161.056</v>
      </c>
      <c r="E37" s="102"/>
      <c r="F37" s="116"/>
      <c r="G37" s="16" t="s">
        <v>282</v>
      </c>
      <c r="H37" s="16"/>
    </row>
    <row r="38" spans="1:8" s="23" customFormat="1" x14ac:dyDescent="0.3">
      <c r="A38" s="99">
        <v>45286</v>
      </c>
      <c r="B38" s="16" t="s">
        <v>361</v>
      </c>
      <c r="C38" s="99">
        <v>45285</v>
      </c>
      <c r="D38" s="102">
        <v>3987.83</v>
      </c>
      <c r="E38" s="102"/>
      <c r="F38" s="116"/>
      <c r="G38" s="16" t="s">
        <v>282</v>
      </c>
      <c r="H38" s="16"/>
    </row>
    <row r="39" spans="1:8" s="23" customFormat="1" x14ac:dyDescent="0.3">
      <c r="A39" s="99">
        <v>45267</v>
      </c>
      <c r="B39" s="16" t="s">
        <v>343</v>
      </c>
      <c r="C39" s="99">
        <v>45266</v>
      </c>
      <c r="D39" s="102">
        <v>4000</v>
      </c>
      <c r="E39" s="102"/>
      <c r="F39" s="116" t="s">
        <v>353</v>
      </c>
      <c r="G39" s="16" t="s">
        <v>280</v>
      </c>
      <c r="H39" s="16" t="s">
        <v>86</v>
      </c>
    </row>
    <row r="40" spans="1:8" s="23" customFormat="1" x14ac:dyDescent="0.3">
      <c r="A40" s="99">
        <v>45265</v>
      </c>
      <c r="B40" s="16" t="s">
        <v>337</v>
      </c>
      <c r="C40" s="99">
        <v>45264</v>
      </c>
      <c r="D40" s="102">
        <v>4161.5889999999999</v>
      </c>
      <c r="E40" s="102"/>
      <c r="F40" s="116" t="s">
        <v>349</v>
      </c>
      <c r="G40" s="16" t="s">
        <v>283</v>
      </c>
      <c r="H40" s="16" t="s">
        <v>340</v>
      </c>
    </row>
    <row r="41" spans="1:8" s="23" customFormat="1" x14ac:dyDescent="0.3">
      <c r="A41" s="99">
        <v>45266</v>
      </c>
      <c r="B41" s="16" t="s">
        <v>339</v>
      </c>
      <c r="C41" s="99">
        <v>45265</v>
      </c>
      <c r="D41" s="102">
        <v>4548.232</v>
      </c>
      <c r="E41" s="102"/>
      <c r="F41" s="116" t="s">
        <v>351</v>
      </c>
      <c r="G41" s="16" t="s">
        <v>280</v>
      </c>
      <c r="H41" s="16" t="s">
        <v>341</v>
      </c>
    </row>
    <row r="42" spans="1:8" s="23" customFormat="1" x14ac:dyDescent="0.3">
      <c r="A42" s="99">
        <v>45265</v>
      </c>
      <c r="B42" s="16" t="s">
        <v>338</v>
      </c>
      <c r="C42" s="99">
        <v>45264</v>
      </c>
      <c r="D42" s="102">
        <v>7500</v>
      </c>
      <c r="E42" s="102"/>
      <c r="F42" s="116" t="s">
        <v>350</v>
      </c>
      <c r="G42" s="16" t="s">
        <v>280</v>
      </c>
      <c r="H42" s="16" t="s">
        <v>222</v>
      </c>
    </row>
    <row r="43" spans="1:8" s="23" customFormat="1" x14ac:dyDescent="0.3">
      <c r="A43" s="99">
        <v>45278</v>
      </c>
      <c r="B43" s="16" t="s">
        <v>357</v>
      </c>
      <c r="C43" s="99">
        <v>45278</v>
      </c>
      <c r="D43" s="102">
        <v>10000</v>
      </c>
      <c r="E43" s="102"/>
      <c r="F43" s="116" t="s">
        <v>369</v>
      </c>
      <c r="G43" s="16" t="s">
        <v>280</v>
      </c>
      <c r="H43" s="16" t="s">
        <v>86</v>
      </c>
    </row>
    <row r="44" spans="1:8" s="23" customFormat="1" x14ac:dyDescent="0.3">
      <c r="A44" s="97">
        <v>45261</v>
      </c>
      <c r="B44" s="15" t="s">
        <v>335</v>
      </c>
      <c r="C44" s="97">
        <v>45264</v>
      </c>
      <c r="D44" s="100"/>
      <c r="E44" s="100">
        <v>45000</v>
      </c>
      <c r="F44" s="115"/>
      <c r="G44" s="115" t="s">
        <v>137</v>
      </c>
      <c r="H44" s="15"/>
    </row>
    <row r="45" spans="1:8" s="23" customFormat="1" x14ac:dyDescent="0.3">
      <c r="A45" s="97">
        <v>45265</v>
      </c>
      <c r="B45" s="15" t="s">
        <v>307</v>
      </c>
      <c r="C45" s="97">
        <v>45266</v>
      </c>
      <c r="D45" s="100"/>
      <c r="E45" s="100">
        <v>4275</v>
      </c>
      <c r="F45" s="115"/>
      <c r="G45" s="118" t="s">
        <v>135</v>
      </c>
      <c r="H45" s="15"/>
    </row>
    <row r="46" spans="1:8" s="23" customFormat="1" x14ac:dyDescent="0.3">
      <c r="A46" s="97">
        <v>45265</v>
      </c>
      <c r="B46" s="15" t="s">
        <v>305</v>
      </c>
      <c r="C46" s="97">
        <v>45267</v>
      </c>
      <c r="D46" s="100"/>
      <c r="E46" s="100">
        <v>31.265999999999998</v>
      </c>
      <c r="F46" s="115"/>
      <c r="G46" s="118" t="s">
        <v>135</v>
      </c>
      <c r="H46" s="15"/>
    </row>
    <row r="47" spans="1:8" s="23" customFormat="1" x14ac:dyDescent="0.3">
      <c r="A47" s="97">
        <v>45265</v>
      </c>
      <c r="B47" s="15" t="s">
        <v>305</v>
      </c>
      <c r="C47" s="97">
        <v>45267</v>
      </c>
      <c r="D47" s="100"/>
      <c r="E47" s="100">
        <v>60.588999999999999</v>
      </c>
      <c r="F47" s="115"/>
      <c r="G47" s="118" t="s">
        <v>135</v>
      </c>
      <c r="H47" s="15"/>
    </row>
    <row r="48" spans="1:8" s="23" customFormat="1" x14ac:dyDescent="0.3">
      <c r="A48" s="97">
        <v>45265</v>
      </c>
      <c r="B48" s="15" t="s">
        <v>305</v>
      </c>
      <c r="C48" s="97">
        <v>45269</v>
      </c>
      <c r="D48" s="100"/>
      <c r="E48" s="100">
        <v>33.161000000000001</v>
      </c>
      <c r="F48" s="115"/>
      <c r="G48" s="118" t="s">
        <v>135</v>
      </c>
      <c r="H48" s="15"/>
    </row>
    <row r="49" spans="1:8" s="23" customFormat="1" x14ac:dyDescent="0.3">
      <c r="A49" s="97">
        <v>45265</v>
      </c>
      <c r="B49" s="15" t="s">
        <v>305</v>
      </c>
      <c r="C49" s="97">
        <v>45269</v>
      </c>
      <c r="D49" s="100"/>
      <c r="E49" s="100">
        <v>445.89800000000002</v>
      </c>
      <c r="F49" s="115"/>
      <c r="G49" s="118" t="s">
        <v>135</v>
      </c>
      <c r="H49" s="15"/>
    </row>
    <row r="50" spans="1:8" s="23" customFormat="1" x14ac:dyDescent="0.3">
      <c r="A50" s="97">
        <v>45265</v>
      </c>
      <c r="B50" s="15" t="s">
        <v>305</v>
      </c>
      <c r="C50" s="97">
        <v>45270</v>
      </c>
      <c r="D50" s="100"/>
      <c r="E50" s="100">
        <v>68.691000000000003</v>
      </c>
      <c r="F50" s="115"/>
      <c r="G50" s="118" t="s">
        <v>135</v>
      </c>
      <c r="H50" s="15"/>
    </row>
    <row r="51" spans="1:8" s="23" customFormat="1" x14ac:dyDescent="0.3">
      <c r="A51" s="97">
        <v>45265</v>
      </c>
      <c r="B51" s="15" t="s">
        <v>305</v>
      </c>
      <c r="C51" s="97">
        <v>45270</v>
      </c>
      <c r="D51" s="100"/>
      <c r="E51" s="100">
        <v>190.08</v>
      </c>
      <c r="F51" s="115"/>
      <c r="G51" s="118" t="s">
        <v>135</v>
      </c>
      <c r="H51" s="15"/>
    </row>
    <row r="52" spans="1:8" s="23" customFormat="1" x14ac:dyDescent="0.3">
      <c r="A52" s="97">
        <v>45265</v>
      </c>
      <c r="B52" s="15" t="s">
        <v>305</v>
      </c>
      <c r="C52" s="97">
        <v>45271</v>
      </c>
      <c r="D52" s="100"/>
      <c r="E52" s="100">
        <v>131.67099999999999</v>
      </c>
      <c r="F52" s="115"/>
      <c r="G52" s="118" t="s">
        <v>135</v>
      </c>
      <c r="H52" s="15"/>
    </row>
    <row r="53" spans="1:8" s="23" customFormat="1" x14ac:dyDescent="0.3">
      <c r="A53" s="97">
        <v>45268</v>
      </c>
      <c r="B53" s="15" t="s">
        <v>46</v>
      </c>
      <c r="C53" s="97">
        <v>45271</v>
      </c>
      <c r="D53" s="100"/>
      <c r="E53" s="100">
        <v>5240</v>
      </c>
      <c r="F53" s="115"/>
      <c r="G53" s="118" t="s">
        <v>135</v>
      </c>
      <c r="H53" s="15"/>
    </row>
    <row r="54" spans="1:8" s="23" customFormat="1" x14ac:dyDescent="0.3">
      <c r="A54" s="97">
        <v>45267</v>
      </c>
      <c r="B54" s="15" t="s">
        <v>305</v>
      </c>
      <c r="C54" s="97">
        <v>45272</v>
      </c>
      <c r="D54" s="100"/>
      <c r="E54" s="100">
        <v>32.67</v>
      </c>
      <c r="F54" s="115"/>
      <c r="G54" s="118" t="s">
        <v>135</v>
      </c>
      <c r="H54" s="15"/>
    </row>
    <row r="55" spans="1:8" s="23" customFormat="1" x14ac:dyDescent="0.3">
      <c r="A55" s="97">
        <v>45271</v>
      </c>
      <c r="B55" s="15" t="s">
        <v>46</v>
      </c>
      <c r="C55" s="97">
        <v>45272</v>
      </c>
      <c r="D55" s="100"/>
      <c r="E55" s="100">
        <v>10245</v>
      </c>
      <c r="F55" s="115"/>
      <c r="G55" s="118" t="s">
        <v>135</v>
      </c>
      <c r="H55" s="15"/>
    </row>
    <row r="56" spans="1:8" s="23" customFormat="1" x14ac:dyDescent="0.3">
      <c r="A56" s="97">
        <v>45273</v>
      </c>
      <c r="B56" s="15" t="s">
        <v>46</v>
      </c>
      <c r="C56" s="97">
        <v>45274</v>
      </c>
      <c r="D56" s="100"/>
      <c r="E56" s="100">
        <v>2900</v>
      </c>
      <c r="F56" s="115"/>
      <c r="G56" s="118" t="s">
        <v>135</v>
      </c>
      <c r="H56" s="15"/>
    </row>
    <row r="57" spans="1:8" s="23" customFormat="1" x14ac:dyDescent="0.3">
      <c r="A57" s="97">
        <v>45271</v>
      </c>
      <c r="B57" s="15" t="s">
        <v>300</v>
      </c>
      <c r="C57" s="97">
        <v>45275</v>
      </c>
      <c r="D57" s="100"/>
      <c r="E57" s="100">
        <v>180.678</v>
      </c>
      <c r="F57" s="115"/>
      <c r="G57" s="118" t="s">
        <v>135</v>
      </c>
      <c r="H57" s="15"/>
    </row>
    <row r="58" spans="1:8" s="23" customFormat="1" x14ac:dyDescent="0.3">
      <c r="A58" s="97">
        <v>45274</v>
      </c>
      <c r="B58" s="15" t="s">
        <v>46</v>
      </c>
      <c r="C58" s="97">
        <v>45275</v>
      </c>
      <c r="D58" s="100"/>
      <c r="E58" s="100">
        <v>2810</v>
      </c>
      <c r="F58" s="115"/>
      <c r="G58" s="118" t="s">
        <v>135</v>
      </c>
      <c r="H58" s="15"/>
    </row>
    <row r="59" spans="1:8" s="23" customFormat="1" x14ac:dyDescent="0.3">
      <c r="A59" s="97">
        <v>45271</v>
      </c>
      <c r="B59" s="15" t="s">
        <v>300</v>
      </c>
      <c r="C59" s="97">
        <v>45276</v>
      </c>
      <c r="D59" s="100"/>
      <c r="E59" s="100">
        <v>205.227</v>
      </c>
      <c r="F59" s="115"/>
      <c r="G59" s="118" t="s">
        <v>135</v>
      </c>
      <c r="H59" s="15"/>
    </row>
    <row r="60" spans="1:8" s="23" customFormat="1" x14ac:dyDescent="0.3">
      <c r="A60" s="97">
        <v>45271</v>
      </c>
      <c r="B60" s="15" t="s">
        <v>300</v>
      </c>
      <c r="C60" s="97">
        <v>45277</v>
      </c>
      <c r="D60" s="100"/>
      <c r="E60" s="100">
        <v>197.50899999999999</v>
      </c>
      <c r="F60" s="115"/>
      <c r="G60" s="118" t="s">
        <v>135</v>
      </c>
      <c r="H60" s="15"/>
    </row>
    <row r="61" spans="1:8" s="23" customFormat="1" x14ac:dyDescent="0.3">
      <c r="A61" s="97">
        <v>45273</v>
      </c>
      <c r="B61" s="15" t="s">
        <v>300</v>
      </c>
      <c r="C61" s="97">
        <v>45279</v>
      </c>
      <c r="D61" s="100"/>
      <c r="E61" s="100">
        <v>135.43199999999999</v>
      </c>
      <c r="F61" s="115"/>
      <c r="G61" s="118" t="s">
        <v>135</v>
      </c>
      <c r="H61" s="15"/>
    </row>
    <row r="62" spans="1:8" s="23" customFormat="1" x14ac:dyDescent="0.3">
      <c r="A62" s="97">
        <v>45278</v>
      </c>
      <c r="B62" s="15" t="s">
        <v>46</v>
      </c>
      <c r="C62" s="97">
        <v>45279</v>
      </c>
      <c r="D62" s="100"/>
      <c r="E62" s="100">
        <v>3440</v>
      </c>
      <c r="F62" s="115"/>
      <c r="G62" s="118" t="s">
        <v>135</v>
      </c>
      <c r="H62" s="15"/>
    </row>
    <row r="63" spans="1:8" s="23" customFormat="1" x14ac:dyDescent="0.3">
      <c r="A63" s="97">
        <v>45274</v>
      </c>
      <c r="B63" s="15" t="s">
        <v>300</v>
      </c>
      <c r="C63" s="97">
        <v>45280</v>
      </c>
      <c r="D63" s="100"/>
      <c r="E63" s="100">
        <v>169.291</v>
      </c>
      <c r="F63" s="115"/>
      <c r="G63" s="118" t="s">
        <v>135</v>
      </c>
      <c r="H63" s="15"/>
    </row>
    <row r="64" spans="1:8" s="23" customFormat="1" x14ac:dyDescent="0.3">
      <c r="A64" s="97">
        <v>45280</v>
      </c>
      <c r="B64" s="15" t="s">
        <v>46</v>
      </c>
      <c r="C64" s="97">
        <v>45281</v>
      </c>
      <c r="D64" s="100"/>
      <c r="E64" s="100">
        <v>14810</v>
      </c>
      <c r="F64" s="115"/>
      <c r="G64" s="118" t="s">
        <v>135</v>
      </c>
      <c r="H64" s="15"/>
    </row>
    <row r="65" spans="1:8" s="23" customFormat="1" x14ac:dyDescent="0.3">
      <c r="A65" s="97">
        <v>45278</v>
      </c>
      <c r="B65" s="15" t="s">
        <v>300</v>
      </c>
      <c r="C65" s="97">
        <v>45283</v>
      </c>
      <c r="D65" s="100"/>
      <c r="E65" s="100">
        <v>412.63600000000002</v>
      </c>
      <c r="F65" s="115"/>
      <c r="G65" s="118" t="s">
        <v>135</v>
      </c>
      <c r="H65" s="15"/>
    </row>
    <row r="66" spans="1:8" s="23" customFormat="1" x14ac:dyDescent="0.3">
      <c r="A66" s="97">
        <v>45279</v>
      </c>
      <c r="B66" s="15" t="s">
        <v>300</v>
      </c>
      <c r="C66" s="97">
        <v>45285</v>
      </c>
      <c r="D66" s="100"/>
      <c r="E66" s="100">
        <v>18.001999999999999</v>
      </c>
      <c r="F66" s="115"/>
      <c r="G66" s="118" t="s">
        <v>135</v>
      </c>
      <c r="H66" s="15"/>
    </row>
    <row r="67" spans="1:8" s="23" customFormat="1" x14ac:dyDescent="0.3">
      <c r="A67" s="97">
        <v>45279</v>
      </c>
      <c r="B67" s="15" t="s">
        <v>300</v>
      </c>
      <c r="C67" s="97">
        <v>45285</v>
      </c>
      <c r="D67" s="100"/>
      <c r="E67" s="100">
        <v>393.82299999999998</v>
      </c>
      <c r="F67" s="115"/>
      <c r="G67" s="118" t="s">
        <v>135</v>
      </c>
      <c r="H67" s="15"/>
    </row>
    <row r="68" spans="1:8" s="23" customFormat="1" x14ac:dyDescent="0.3">
      <c r="A68" s="97">
        <v>45280</v>
      </c>
      <c r="B68" s="15" t="s">
        <v>300</v>
      </c>
      <c r="C68" s="97">
        <v>45286</v>
      </c>
      <c r="D68" s="100"/>
      <c r="E68" s="100">
        <v>2.3690000000000002</v>
      </c>
      <c r="F68" s="115"/>
      <c r="G68" s="118" t="s">
        <v>135</v>
      </c>
      <c r="H68" s="15"/>
    </row>
    <row r="69" spans="1:8" s="23" customFormat="1" x14ac:dyDescent="0.3">
      <c r="A69" s="97">
        <v>45280</v>
      </c>
      <c r="B69" s="15" t="s">
        <v>300</v>
      </c>
      <c r="C69" s="97">
        <v>45286</v>
      </c>
      <c r="D69" s="100"/>
      <c r="E69" s="100">
        <v>227.70099999999999</v>
      </c>
      <c r="F69" s="115"/>
      <c r="G69" s="118" t="s">
        <v>135</v>
      </c>
      <c r="H69" s="15"/>
    </row>
    <row r="70" spans="1:8" s="22" customFormat="1" x14ac:dyDescent="0.3">
      <c r="A70" s="97">
        <v>45285</v>
      </c>
      <c r="B70" s="15" t="s">
        <v>46</v>
      </c>
      <c r="C70" s="97">
        <v>45286</v>
      </c>
      <c r="D70" s="100"/>
      <c r="E70" s="100">
        <v>17475</v>
      </c>
      <c r="F70" s="115"/>
      <c r="G70" s="118" t="s">
        <v>135</v>
      </c>
      <c r="H70" s="15"/>
    </row>
    <row r="71" spans="1:8" s="23" customFormat="1" x14ac:dyDescent="0.3">
      <c r="A71" s="97">
        <v>45281</v>
      </c>
      <c r="B71" s="15" t="s">
        <v>300</v>
      </c>
      <c r="C71" s="97">
        <v>45287</v>
      </c>
      <c r="D71" s="100"/>
      <c r="E71" s="100">
        <v>195.03</v>
      </c>
      <c r="F71" s="115"/>
      <c r="G71" s="118" t="s">
        <v>135</v>
      </c>
      <c r="H71" s="15"/>
    </row>
    <row r="72" spans="1:8" s="23" customFormat="1" x14ac:dyDescent="0.3">
      <c r="A72" s="97">
        <v>45287</v>
      </c>
      <c r="B72" s="15" t="s">
        <v>46</v>
      </c>
      <c r="C72" s="97">
        <v>45288</v>
      </c>
      <c r="D72" s="100"/>
      <c r="E72" s="100">
        <v>26345</v>
      </c>
      <c r="F72" s="115"/>
      <c r="G72" s="118" t="s">
        <v>135</v>
      </c>
      <c r="H72" s="15"/>
    </row>
    <row r="73" spans="1:8" s="23" customFormat="1" x14ac:dyDescent="0.3">
      <c r="A73" s="97">
        <v>45285</v>
      </c>
      <c r="B73" s="15" t="s">
        <v>300</v>
      </c>
      <c r="C73" s="97">
        <v>45289</v>
      </c>
      <c r="D73" s="100"/>
      <c r="E73" s="100">
        <v>29.372</v>
      </c>
      <c r="F73" s="115"/>
      <c r="G73" s="118" t="s">
        <v>135</v>
      </c>
      <c r="H73" s="15"/>
    </row>
    <row r="74" spans="1:8" s="23" customFormat="1" x14ac:dyDescent="0.3">
      <c r="A74" s="97">
        <v>45285</v>
      </c>
      <c r="B74" s="15" t="s">
        <v>300</v>
      </c>
      <c r="C74" s="97">
        <v>45289</v>
      </c>
      <c r="D74" s="100"/>
      <c r="E74" s="100">
        <v>654.68499999999995</v>
      </c>
      <c r="F74" s="115"/>
      <c r="G74" s="118" t="s">
        <v>135</v>
      </c>
      <c r="H74" s="15"/>
    </row>
    <row r="75" spans="1:8" s="23" customFormat="1" x14ac:dyDescent="0.3">
      <c r="A75" s="97">
        <v>45288</v>
      </c>
      <c r="B75" s="15" t="s">
        <v>46</v>
      </c>
      <c r="C75" s="97">
        <v>45289</v>
      </c>
      <c r="D75" s="100"/>
      <c r="E75" s="100">
        <v>5910</v>
      </c>
      <c r="F75" s="115"/>
      <c r="G75" s="118" t="s">
        <v>135</v>
      </c>
      <c r="H75" s="15"/>
    </row>
    <row r="76" spans="1:8" s="23" customFormat="1" x14ac:dyDescent="0.3">
      <c r="A76" s="97">
        <v>45285</v>
      </c>
      <c r="B76" s="15" t="s">
        <v>300</v>
      </c>
      <c r="C76" s="97">
        <v>45291</v>
      </c>
      <c r="D76" s="100"/>
      <c r="E76" s="100">
        <v>27.949000000000002</v>
      </c>
      <c r="F76" s="115"/>
      <c r="G76" s="118" t="s">
        <v>135</v>
      </c>
      <c r="H76" s="15"/>
    </row>
    <row r="77" spans="1:8" s="23" customFormat="1" x14ac:dyDescent="0.3">
      <c r="A77" s="97">
        <v>45285</v>
      </c>
      <c r="B77" s="15" t="s">
        <v>300</v>
      </c>
      <c r="C77" s="97">
        <v>45291</v>
      </c>
      <c r="D77" s="100"/>
      <c r="E77" s="100">
        <v>563.01499999999999</v>
      </c>
      <c r="F77" s="115"/>
      <c r="G77" s="118" t="s">
        <v>135</v>
      </c>
      <c r="H77" s="15"/>
    </row>
    <row r="78" spans="1:8" s="23" customFormat="1" x14ac:dyDescent="0.3">
      <c r="A78" s="97">
        <v>45286</v>
      </c>
      <c r="B78" s="15" t="s">
        <v>300</v>
      </c>
      <c r="C78" s="97">
        <v>45292</v>
      </c>
      <c r="D78" s="100"/>
      <c r="E78" s="100">
        <v>309.86799999999999</v>
      </c>
      <c r="F78" s="115"/>
      <c r="G78" s="118" t="s">
        <v>135</v>
      </c>
      <c r="H78" s="15"/>
    </row>
    <row r="79" spans="1:8" s="23" customFormat="1" x14ac:dyDescent="0.3">
      <c r="A79" s="97">
        <v>45288</v>
      </c>
      <c r="B79" s="15" t="s">
        <v>300</v>
      </c>
      <c r="C79" s="97">
        <v>45293</v>
      </c>
      <c r="D79" s="100"/>
      <c r="E79" s="100">
        <v>29.844999999999999</v>
      </c>
      <c r="F79" s="115"/>
      <c r="G79" s="118" t="s">
        <v>135</v>
      </c>
      <c r="H79" s="15"/>
    </row>
    <row r="80" spans="1:8" s="22" customFormat="1" x14ac:dyDescent="0.3">
      <c r="A80" s="97">
        <v>45288</v>
      </c>
      <c r="B80" s="15" t="s">
        <v>300</v>
      </c>
      <c r="C80" s="97">
        <v>45293</v>
      </c>
      <c r="D80" s="100"/>
      <c r="E80" s="100">
        <v>200.37700000000001</v>
      </c>
      <c r="F80" s="115"/>
      <c r="G80" s="118" t="s">
        <v>135</v>
      </c>
      <c r="H80" s="15"/>
    </row>
    <row r="81" spans="1:8" s="23" customFormat="1" x14ac:dyDescent="0.3">
      <c r="A81" s="97">
        <v>45289</v>
      </c>
      <c r="B81" s="15" t="s">
        <v>366</v>
      </c>
      <c r="C81" s="97">
        <v>45293</v>
      </c>
      <c r="D81" s="100"/>
      <c r="E81" s="100">
        <v>66</v>
      </c>
      <c r="F81" s="115"/>
      <c r="G81" s="118" t="s">
        <v>135</v>
      </c>
      <c r="H81" s="15"/>
    </row>
    <row r="82" spans="1:8" s="23" customFormat="1" x14ac:dyDescent="0.3">
      <c r="A82" s="97">
        <v>45289</v>
      </c>
      <c r="B82" s="15" t="s">
        <v>300</v>
      </c>
      <c r="C82" s="97">
        <v>45295</v>
      </c>
      <c r="D82" s="100"/>
      <c r="E82" s="100">
        <v>763.78899999999999</v>
      </c>
      <c r="F82" s="115"/>
      <c r="G82" s="118" t="s">
        <v>135</v>
      </c>
      <c r="H82" s="15"/>
    </row>
    <row r="83" spans="1:8" s="23" customFormat="1" x14ac:dyDescent="0.3">
      <c r="A83" s="2"/>
      <c r="B83" s="2"/>
      <c r="C83" s="39"/>
      <c r="D83" s="2"/>
      <c r="E83" s="2"/>
      <c r="F83" s="75"/>
      <c r="G83" s="75"/>
      <c r="H83" s="45"/>
    </row>
    <row r="84" spans="1:8" s="23" customFormat="1" x14ac:dyDescent="0.3">
      <c r="A84" s="2"/>
      <c r="B84" s="2"/>
      <c r="C84" s="39"/>
      <c r="D84" s="2"/>
      <c r="E84" s="9"/>
      <c r="F84" s="45"/>
      <c r="G84" s="38"/>
      <c r="H84" s="45"/>
    </row>
    <row r="85" spans="1:8" s="23" customFormat="1" x14ac:dyDescent="0.3">
      <c r="A85" s="2"/>
      <c r="B85" s="2"/>
      <c r="C85" s="39"/>
      <c r="D85" s="2"/>
      <c r="E85" s="2"/>
      <c r="F85" s="45"/>
      <c r="G85" s="43"/>
      <c r="H85" s="45"/>
    </row>
    <row r="86" spans="1:8" s="23" customFormat="1" x14ac:dyDescent="0.3">
      <c r="A86" s="2"/>
      <c r="B86" s="2"/>
      <c r="C86" s="39"/>
      <c r="D86" s="2"/>
      <c r="E86" s="2"/>
      <c r="F86" s="43"/>
      <c r="G86" s="43"/>
      <c r="H86" s="45"/>
    </row>
    <row r="87" spans="1:8" s="23" customFormat="1" x14ac:dyDescent="0.3">
      <c r="A87" s="2"/>
      <c r="B87" s="2"/>
      <c r="C87" s="39"/>
      <c r="D87" s="2"/>
      <c r="E87" s="2"/>
      <c r="F87" s="45"/>
      <c r="G87" s="43"/>
      <c r="H87" s="45"/>
    </row>
    <row r="88" spans="1:8" s="23" customFormat="1" x14ac:dyDescent="0.3">
      <c r="A88" s="2"/>
      <c r="B88" s="2"/>
      <c r="C88" s="39"/>
      <c r="D88" s="2"/>
      <c r="E88" s="9"/>
      <c r="F88" s="45"/>
      <c r="G88" s="38"/>
      <c r="H88" s="45"/>
    </row>
    <row r="89" spans="1:8" s="23" customFormat="1" x14ac:dyDescent="0.3">
      <c r="A89" s="2"/>
      <c r="B89" s="2"/>
      <c r="C89" s="39"/>
      <c r="D89" s="2"/>
      <c r="E89" s="9"/>
      <c r="F89" s="45"/>
      <c r="G89" s="38"/>
      <c r="H89" s="45"/>
    </row>
    <row r="90" spans="1:8" s="23" customFormat="1" x14ac:dyDescent="0.3">
      <c r="A90" s="2"/>
      <c r="B90" s="2"/>
      <c r="C90" s="39"/>
      <c r="D90" s="2"/>
      <c r="E90" s="9"/>
      <c r="F90" s="45"/>
      <c r="G90" s="38"/>
      <c r="H90" s="79"/>
    </row>
    <row r="91" spans="1:8" s="23" customFormat="1" x14ac:dyDescent="0.3">
      <c r="A91" s="2"/>
      <c r="B91" s="2"/>
      <c r="C91" s="39"/>
      <c r="D91" s="2"/>
      <c r="E91" s="2"/>
      <c r="F91" s="75"/>
      <c r="G91" s="75"/>
      <c r="H91" s="45"/>
    </row>
    <row r="92" spans="1:8" s="23" customFormat="1" x14ac:dyDescent="0.3">
      <c r="A92" s="2"/>
      <c r="B92" s="2"/>
      <c r="C92" s="39"/>
      <c r="D92" s="2"/>
      <c r="E92" s="2"/>
      <c r="F92" s="45"/>
      <c r="G92" s="70"/>
      <c r="H92" s="45"/>
    </row>
    <row r="93" spans="1:8" s="23" customFormat="1" x14ac:dyDescent="0.3">
      <c r="A93" s="2"/>
      <c r="B93" s="2"/>
      <c r="C93" s="39"/>
      <c r="D93" s="9"/>
      <c r="E93" s="2"/>
      <c r="F93" s="45"/>
      <c r="G93" s="70"/>
      <c r="H93" s="45"/>
    </row>
    <row r="94" spans="1:8" x14ac:dyDescent="0.3">
      <c r="A94" s="2"/>
      <c r="B94" s="2"/>
      <c r="C94" s="39"/>
      <c r="D94" s="2"/>
      <c r="E94" s="2"/>
      <c r="F94" s="75"/>
      <c r="G94" s="75"/>
      <c r="H94" s="2"/>
    </row>
    <row r="95" spans="1:8" x14ac:dyDescent="0.3">
      <c r="A95" s="2"/>
      <c r="B95" s="2"/>
      <c r="C95" s="39"/>
      <c r="D95" s="77"/>
      <c r="E95" s="9"/>
      <c r="F95" s="2"/>
      <c r="G95" s="38"/>
      <c r="H95" s="2"/>
    </row>
    <row r="96" spans="1:8" x14ac:dyDescent="0.3">
      <c r="A96" s="2"/>
      <c r="B96" s="2"/>
      <c r="C96" s="39"/>
      <c r="D96" s="77"/>
      <c r="E96" s="9"/>
      <c r="F96" s="2"/>
      <c r="G96" s="38"/>
      <c r="H96" s="2"/>
    </row>
    <row r="97" spans="1:8" x14ac:dyDescent="0.3">
      <c r="A97" s="2"/>
      <c r="B97" s="2"/>
      <c r="C97" s="39"/>
      <c r="D97" s="77"/>
      <c r="E97" s="9"/>
      <c r="F97" s="2"/>
      <c r="G97" s="38"/>
      <c r="H97" s="2"/>
    </row>
    <row r="98" spans="1:8" x14ac:dyDescent="0.3">
      <c r="A98" s="2"/>
      <c r="B98" s="2"/>
      <c r="C98" s="39"/>
      <c r="D98" s="77"/>
      <c r="E98" s="9"/>
      <c r="F98" s="2"/>
      <c r="G98" s="38"/>
      <c r="H98" s="2"/>
    </row>
    <row r="99" spans="1:8" x14ac:dyDescent="0.3">
      <c r="A99" s="2"/>
      <c r="B99" s="2"/>
      <c r="C99" s="39"/>
      <c r="D99" s="77"/>
      <c r="E99" s="9"/>
      <c r="F99" s="2"/>
      <c r="G99" s="38"/>
      <c r="H99" s="2"/>
    </row>
    <row r="100" spans="1:8" x14ac:dyDescent="0.3">
      <c r="A100" s="2"/>
      <c r="B100" s="2"/>
      <c r="C100" s="39"/>
      <c r="D100" s="2"/>
      <c r="E100" s="9"/>
      <c r="F100" s="2"/>
      <c r="G100" s="38"/>
      <c r="H100" s="2"/>
    </row>
    <row r="101" spans="1:8" x14ac:dyDescent="0.3">
      <c r="A101" s="2"/>
      <c r="B101" s="2"/>
      <c r="C101" s="39"/>
      <c r="D101" s="2"/>
      <c r="E101" s="9"/>
      <c r="F101" s="2"/>
      <c r="G101" s="38"/>
      <c r="H101" s="2"/>
    </row>
    <row r="102" spans="1:8" x14ac:dyDescent="0.3">
      <c r="A102" s="2"/>
      <c r="B102" s="2"/>
      <c r="C102" s="39"/>
      <c r="D102" s="2"/>
      <c r="E102" s="9"/>
      <c r="F102" s="74"/>
      <c r="G102" s="38"/>
      <c r="H102" s="2"/>
    </row>
    <row r="103" spans="1:8" x14ac:dyDescent="0.3">
      <c r="A103" s="2"/>
      <c r="B103" s="2"/>
      <c r="C103" s="39"/>
      <c r="D103" s="2"/>
      <c r="E103" s="9"/>
      <c r="F103" s="74"/>
      <c r="G103" s="38"/>
      <c r="H103" s="2"/>
    </row>
    <row r="104" spans="1:8" x14ac:dyDescent="0.3">
      <c r="A104" s="2"/>
      <c r="B104" s="2"/>
      <c r="C104" s="39"/>
      <c r="D104" s="2"/>
      <c r="E104" s="9"/>
      <c r="F104" s="74"/>
      <c r="G104" s="38"/>
      <c r="H104" s="2"/>
    </row>
    <row r="105" spans="1:8" x14ac:dyDescent="0.3">
      <c r="A105" s="2"/>
      <c r="B105" s="2"/>
      <c r="C105" s="39"/>
      <c r="D105" s="2"/>
      <c r="E105" s="9"/>
      <c r="F105" s="2"/>
      <c r="G105" s="38"/>
      <c r="H105" s="2"/>
    </row>
    <row r="106" spans="1:8" x14ac:dyDescent="0.3">
      <c r="A106" s="2"/>
      <c r="B106" s="2"/>
      <c r="C106" s="39"/>
      <c r="D106" s="2"/>
      <c r="E106" s="9"/>
      <c r="F106" s="2"/>
      <c r="G106" s="38"/>
      <c r="H106" s="2"/>
    </row>
    <row r="107" spans="1:8" x14ac:dyDescent="0.3">
      <c r="A107" s="2"/>
      <c r="B107" s="2"/>
      <c r="C107" s="39"/>
      <c r="D107" s="9"/>
      <c r="E107" s="2"/>
      <c r="F107" s="38"/>
      <c r="G107" s="38"/>
      <c r="H107" s="2"/>
    </row>
    <row r="108" spans="1:8" x14ac:dyDescent="0.3">
      <c r="A108" s="2"/>
      <c r="B108" s="2"/>
      <c r="C108" s="39"/>
      <c r="D108" s="2"/>
      <c r="E108" s="2"/>
      <c r="F108" s="75"/>
      <c r="G108" s="75"/>
      <c r="H108" s="2"/>
    </row>
    <row r="109" spans="1:8" x14ac:dyDescent="0.3">
      <c r="A109" s="2"/>
      <c r="B109" s="2"/>
      <c r="C109" s="39"/>
      <c r="D109" s="2"/>
      <c r="E109" s="2"/>
      <c r="F109" s="75"/>
      <c r="G109" s="75"/>
      <c r="H109" s="2"/>
    </row>
    <row r="110" spans="1:8" x14ac:dyDescent="0.3">
      <c r="A110" s="2"/>
      <c r="B110" s="2"/>
      <c r="C110" s="39"/>
      <c r="D110" s="2"/>
      <c r="E110" s="2"/>
      <c r="F110" s="75"/>
      <c r="G110" s="75"/>
      <c r="H110" s="2"/>
    </row>
    <row r="111" spans="1:8" x14ac:dyDescent="0.3">
      <c r="A111" s="2"/>
      <c r="B111" s="2"/>
      <c r="C111" s="39"/>
      <c r="D111" s="2"/>
      <c r="E111" s="2"/>
      <c r="F111" s="75"/>
      <c r="G111" s="75"/>
      <c r="H111" s="2"/>
    </row>
    <row r="112" spans="1:8" x14ac:dyDescent="0.3">
      <c r="A112" s="2"/>
      <c r="B112" s="2"/>
      <c r="C112" s="39"/>
      <c r="D112" s="2"/>
      <c r="E112" s="2"/>
      <c r="F112" s="75"/>
      <c r="G112" s="75"/>
      <c r="H112" s="2"/>
    </row>
    <row r="113" spans="1:8" x14ac:dyDescent="0.3">
      <c r="A113" s="2"/>
      <c r="B113" s="2"/>
      <c r="C113" s="39"/>
      <c r="D113" s="2"/>
      <c r="E113" s="2"/>
      <c r="F113" s="75"/>
      <c r="G113" s="75"/>
      <c r="H113" s="2"/>
    </row>
    <row r="114" spans="1:8" x14ac:dyDescent="0.3">
      <c r="A114" s="2"/>
      <c r="B114" s="2"/>
      <c r="C114" s="39"/>
      <c r="D114" s="2"/>
      <c r="E114" s="2"/>
      <c r="F114" s="75"/>
      <c r="G114" s="75"/>
      <c r="H114" s="2"/>
    </row>
    <row r="115" spans="1:8" x14ac:dyDescent="0.3">
      <c r="A115" s="2"/>
      <c r="B115" s="2"/>
      <c r="C115" s="39"/>
      <c r="D115" s="2"/>
      <c r="E115" s="2"/>
      <c r="F115" s="75"/>
      <c r="G115" s="75"/>
      <c r="H115" s="2"/>
    </row>
    <row r="116" spans="1:8" x14ac:dyDescent="0.3">
      <c r="A116" s="2"/>
      <c r="B116" s="2"/>
      <c r="C116" s="39"/>
      <c r="D116" s="9"/>
      <c r="E116" s="2"/>
      <c r="F116" s="2"/>
      <c r="G116" s="34"/>
      <c r="H116" s="2"/>
    </row>
    <row r="117" spans="1:8" x14ac:dyDescent="0.3">
      <c r="A117" s="2"/>
      <c r="B117" s="2"/>
      <c r="C117" s="39"/>
      <c r="D117" s="9"/>
      <c r="E117" s="2"/>
      <c r="F117" s="2"/>
      <c r="G117" s="34"/>
      <c r="H117" s="2"/>
    </row>
    <row r="118" spans="1:8" x14ac:dyDescent="0.3">
      <c r="A118" s="2"/>
      <c r="B118" s="2"/>
      <c r="C118" s="39"/>
      <c r="D118" s="9"/>
      <c r="E118" s="2"/>
      <c r="F118" s="2"/>
      <c r="G118" s="34"/>
      <c r="H118" s="2"/>
    </row>
    <row r="119" spans="1:8" x14ac:dyDescent="0.3">
      <c r="A119" s="2"/>
      <c r="B119" s="2"/>
      <c r="C119" s="39"/>
      <c r="D119" s="9"/>
      <c r="E119" s="2"/>
      <c r="F119" s="2"/>
      <c r="G119" s="34"/>
      <c r="H119" s="2"/>
    </row>
    <row r="120" spans="1:8" x14ac:dyDescent="0.3">
      <c r="A120" s="2"/>
      <c r="B120" s="2"/>
      <c r="C120" s="39"/>
      <c r="D120" s="9"/>
      <c r="E120" s="2"/>
      <c r="F120" s="2"/>
      <c r="G120" s="34"/>
      <c r="H120" s="2"/>
    </row>
    <row r="121" spans="1:8" x14ac:dyDescent="0.3">
      <c r="A121" s="2"/>
      <c r="B121" s="2"/>
      <c r="C121" s="39"/>
      <c r="D121" s="9"/>
      <c r="E121" s="2"/>
      <c r="F121" s="2"/>
      <c r="G121" s="34"/>
      <c r="H121" s="2"/>
    </row>
    <row r="122" spans="1:8" x14ac:dyDescent="0.3">
      <c r="A122" s="2"/>
      <c r="B122" s="2"/>
      <c r="C122" s="39"/>
      <c r="D122" s="9"/>
      <c r="E122" s="2"/>
      <c r="F122" s="2"/>
      <c r="G122" s="34"/>
      <c r="H122" s="2"/>
    </row>
    <row r="123" spans="1:8" x14ac:dyDescent="0.3">
      <c r="A123" s="2"/>
      <c r="B123" s="2"/>
      <c r="C123" s="39"/>
      <c r="D123" s="9"/>
      <c r="E123" s="2"/>
      <c r="F123" s="2"/>
      <c r="G123" s="34"/>
      <c r="H123" s="2"/>
    </row>
    <row r="124" spans="1:8" x14ac:dyDescent="0.3">
      <c r="A124" s="2"/>
      <c r="B124" s="2"/>
      <c r="C124" s="39"/>
      <c r="D124" s="2"/>
      <c r="E124" s="9"/>
      <c r="F124" s="2"/>
      <c r="G124" s="38"/>
      <c r="H124" s="2"/>
    </row>
    <row r="125" spans="1:8" x14ac:dyDescent="0.3">
      <c r="A125" s="2"/>
      <c r="B125" s="2"/>
      <c r="C125" s="39"/>
      <c r="D125" s="2"/>
      <c r="E125" s="9"/>
      <c r="F125" s="2"/>
      <c r="G125" s="38"/>
      <c r="H125" s="2"/>
    </row>
    <row r="126" spans="1:8" x14ac:dyDescent="0.3">
      <c r="A126" s="2"/>
      <c r="B126" s="2"/>
      <c r="C126" s="39"/>
      <c r="D126" s="9"/>
      <c r="E126" s="2"/>
      <c r="F126" s="2"/>
      <c r="G126" s="34"/>
      <c r="H126" s="2"/>
    </row>
    <row r="127" spans="1:8" x14ac:dyDescent="0.3">
      <c r="A127" s="2"/>
      <c r="B127" s="2"/>
      <c r="C127" s="39"/>
      <c r="D127" s="2"/>
      <c r="E127" s="2"/>
      <c r="F127" s="75"/>
      <c r="G127" s="75"/>
      <c r="H127" s="2"/>
    </row>
    <row r="128" spans="1:8" x14ac:dyDescent="0.3">
      <c r="A128" s="2"/>
      <c r="B128" s="2"/>
      <c r="C128" s="39"/>
      <c r="D128" s="2"/>
      <c r="E128" s="2"/>
      <c r="F128" s="75"/>
      <c r="G128" s="75"/>
      <c r="H128" s="2"/>
    </row>
    <row r="129" spans="1:8" x14ac:dyDescent="0.3">
      <c r="A129" s="2"/>
      <c r="B129" s="2"/>
      <c r="C129" s="39"/>
      <c r="D129" s="2"/>
      <c r="E129" s="2"/>
      <c r="F129" s="75"/>
      <c r="G129" s="75"/>
      <c r="H129" s="2"/>
    </row>
    <row r="130" spans="1:8" x14ac:dyDescent="0.3">
      <c r="A130" s="2"/>
      <c r="B130" s="2"/>
      <c r="C130" s="39"/>
      <c r="D130" s="9"/>
      <c r="E130" s="2"/>
      <c r="F130" s="2"/>
      <c r="G130" s="44"/>
      <c r="H130" s="2"/>
    </row>
    <row r="131" spans="1:8" x14ac:dyDescent="0.3">
      <c r="A131" s="2"/>
      <c r="B131" s="2"/>
      <c r="C131" s="39"/>
      <c r="D131" s="9"/>
      <c r="E131" s="2"/>
      <c r="F131" s="2"/>
      <c r="G131" s="44"/>
      <c r="H131" s="2"/>
    </row>
    <row r="132" spans="1:8" x14ac:dyDescent="0.3">
      <c r="A132" s="2"/>
      <c r="B132" s="2"/>
      <c r="C132" s="39"/>
      <c r="D132" s="9"/>
      <c r="E132" s="2"/>
      <c r="F132" s="2"/>
      <c r="G132" s="44"/>
      <c r="H132" s="2"/>
    </row>
    <row r="133" spans="1:8" x14ac:dyDescent="0.3">
      <c r="A133" s="2"/>
      <c r="B133" s="2"/>
      <c r="C133" s="39"/>
      <c r="D133" s="2"/>
      <c r="E133" s="2"/>
      <c r="F133" s="75"/>
      <c r="G133" s="75"/>
      <c r="H133" s="2"/>
    </row>
    <row r="134" spans="1:8" x14ac:dyDescent="0.3">
      <c r="A134" s="2"/>
      <c r="B134" s="2"/>
      <c r="C134" s="39"/>
      <c r="D134" s="2"/>
      <c r="E134" s="2"/>
      <c r="F134" s="75"/>
      <c r="G134" s="75"/>
      <c r="H134" s="2"/>
    </row>
    <row r="135" spans="1:8" x14ac:dyDescent="0.3">
      <c r="A135" s="2"/>
      <c r="B135" s="2"/>
      <c r="C135" s="39"/>
      <c r="D135" s="2"/>
      <c r="E135" s="2"/>
      <c r="F135" s="75"/>
      <c r="G135" s="75"/>
      <c r="H135" s="2"/>
    </row>
    <row r="136" spans="1:8" x14ac:dyDescent="0.3">
      <c r="A136" s="2"/>
      <c r="B136" s="2"/>
      <c r="C136" s="39"/>
      <c r="D136" s="2"/>
      <c r="E136" s="2"/>
      <c r="F136" s="75"/>
      <c r="G136" s="75"/>
      <c r="H136" s="2"/>
    </row>
    <row r="137" spans="1:8" x14ac:dyDescent="0.3">
      <c r="A137" s="2"/>
      <c r="B137" s="2"/>
      <c r="C137" s="39"/>
      <c r="D137" s="2"/>
      <c r="E137" s="2"/>
      <c r="F137" s="75"/>
      <c r="G137" s="75"/>
      <c r="H137" s="2"/>
    </row>
    <row r="138" spans="1:8" x14ac:dyDescent="0.3">
      <c r="A138" s="2"/>
      <c r="B138" s="2"/>
      <c r="C138" s="39"/>
      <c r="D138" s="2"/>
      <c r="E138" s="2"/>
      <c r="F138" s="75"/>
      <c r="G138" s="75"/>
      <c r="H138" s="2"/>
    </row>
    <row r="139" spans="1:8" x14ac:dyDescent="0.3">
      <c r="A139" s="2"/>
      <c r="B139" s="2"/>
      <c r="C139" s="39"/>
      <c r="D139" s="2"/>
      <c r="E139" s="2"/>
      <c r="F139" s="75"/>
      <c r="G139" s="75"/>
      <c r="H139" s="2"/>
    </row>
    <row r="140" spans="1:8" x14ac:dyDescent="0.3">
      <c r="A140" s="2"/>
      <c r="B140" s="2"/>
      <c r="C140" s="39"/>
      <c r="D140" s="9"/>
      <c r="E140" s="2"/>
      <c r="F140" s="2"/>
      <c r="G140" s="44"/>
      <c r="H140" s="2"/>
    </row>
    <row r="141" spans="1:8" x14ac:dyDescent="0.3">
      <c r="A141" s="2"/>
      <c r="B141" s="2"/>
      <c r="C141" s="39"/>
      <c r="D141" s="9"/>
      <c r="E141" s="2"/>
      <c r="F141" s="2"/>
      <c r="G141" s="44"/>
      <c r="H141" s="2"/>
    </row>
    <row r="142" spans="1:8" x14ac:dyDescent="0.3">
      <c r="A142" s="2"/>
      <c r="B142" s="2"/>
      <c r="C142" s="39"/>
      <c r="D142" s="9"/>
      <c r="E142" s="2"/>
      <c r="F142" s="2"/>
      <c r="G142" s="44"/>
      <c r="H142" s="2"/>
    </row>
    <row r="143" spans="1:8" x14ac:dyDescent="0.3">
      <c r="A143" s="2"/>
      <c r="B143" s="2"/>
      <c r="C143" s="39"/>
      <c r="D143" s="9"/>
      <c r="E143" s="2"/>
      <c r="F143" s="2"/>
      <c r="G143" s="72"/>
      <c r="H143" s="2"/>
    </row>
    <row r="144" spans="1:8" x14ac:dyDescent="0.3">
      <c r="A144" s="2"/>
      <c r="B144" s="2"/>
      <c r="C144" s="39"/>
      <c r="D144" s="9"/>
      <c r="E144" s="2"/>
      <c r="F144" s="2"/>
      <c r="G144" s="72"/>
      <c r="H144" s="2"/>
    </row>
    <row r="145" spans="1:8" x14ac:dyDescent="0.3">
      <c r="A145" s="2"/>
      <c r="B145" s="2"/>
      <c r="C145" s="39"/>
      <c r="D145" s="9"/>
      <c r="E145" s="2"/>
      <c r="F145" s="2"/>
      <c r="G145" s="72"/>
      <c r="H145" s="2"/>
    </row>
    <row r="146" spans="1:8" x14ac:dyDescent="0.3">
      <c r="A146" s="2"/>
      <c r="B146" s="2"/>
      <c r="C146" s="39"/>
      <c r="D146" s="2"/>
      <c r="E146" s="9"/>
      <c r="F146" s="74"/>
      <c r="G146" s="38"/>
      <c r="H146" s="2"/>
    </row>
    <row r="147" spans="1:8" x14ac:dyDescent="0.3">
      <c r="A147" s="2"/>
      <c r="B147" s="2"/>
      <c r="C147" s="39"/>
      <c r="D147" s="2"/>
      <c r="E147" s="2"/>
      <c r="F147" s="42"/>
      <c r="G147" s="41"/>
      <c r="H147" s="2"/>
    </row>
    <row r="148" spans="1:8" x14ac:dyDescent="0.3">
      <c r="A148" s="2"/>
      <c r="B148" s="2"/>
      <c r="C148" s="39"/>
      <c r="D148" s="2"/>
      <c r="E148" s="9"/>
      <c r="F148" s="70"/>
      <c r="G148" s="38"/>
      <c r="H148" s="2"/>
    </row>
    <row r="149" spans="1:8" x14ac:dyDescent="0.3">
      <c r="A149" s="2"/>
      <c r="B149" s="2"/>
      <c r="C149" s="39"/>
      <c r="D149" s="2"/>
      <c r="E149" s="9"/>
      <c r="F149" s="74"/>
      <c r="G149" s="38"/>
      <c r="H149" s="2"/>
    </row>
    <row r="150" spans="1:8" x14ac:dyDescent="0.3">
      <c r="A150" s="2"/>
      <c r="B150" s="2"/>
      <c r="C150" s="39"/>
      <c r="D150" s="2"/>
      <c r="E150" s="9"/>
      <c r="F150" s="2"/>
      <c r="G150" s="38"/>
      <c r="H150" s="2"/>
    </row>
    <row r="151" spans="1:8" s="3" customFormat="1" x14ac:dyDescent="0.3">
      <c r="A151" s="38"/>
      <c r="B151" s="38"/>
      <c r="C151" s="68"/>
      <c r="D151" s="38"/>
      <c r="E151" s="69"/>
      <c r="F151" s="67"/>
      <c r="G151" s="38"/>
      <c r="H151" s="38"/>
    </row>
    <row r="152" spans="1:8" x14ac:dyDescent="0.3">
      <c r="A152" s="2"/>
      <c r="B152" s="2"/>
      <c r="C152" s="39"/>
      <c r="D152" s="2"/>
      <c r="E152" s="9"/>
      <c r="F152" s="2"/>
      <c r="G152" s="38"/>
      <c r="H152" s="2"/>
    </row>
    <row r="153" spans="1:8" x14ac:dyDescent="0.3">
      <c r="A153" s="2"/>
      <c r="B153" s="39"/>
      <c r="C153" s="39"/>
      <c r="D153" s="2"/>
      <c r="E153" s="9"/>
      <c r="F153" s="2"/>
      <c r="G153" s="38"/>
      <c r="H153" s="2"/>
    </row>
    <row r="154" spans="1:8" x14ac:dyDescent="0.3">
      <c r="A154" s="2"/>
      <c r="B154" s="2"/>
      <c r="C154" s="39"/>
      <c r="D154" s="2"/>
      <c r="E154" s="9"/>
      <c r="F154" s="2"/>
      <c r="G154" s="38"/>
      <c r="H154" s="2"/>
    </row>
    <row r="155" spans="1:8" x14ac:dyDescent="0.3">
      <c r="A155" s="2"/>
      <c r="B155" s="2"/>
      <c r="C155" s="39"/>
      <c r="D155" s="2"/>
      <c r="E155" s="9"/>
      <c r="F155" s="2"/>
      <c r="G155" s="38"/>
      <c r="H155" s="2"/>
    </row>
    <row r="156" spans="1:8" s="3" customFormat="1" x14ac:dyDescent="0.3">
      <c r="A156" s="38"/>
      <c r="B156" s="67"/>
      <c r="C156" s="68"/>
      <c r="D156" s="38"/>
      <c r="E156" s="69"/>
      <c r="F156" s="38"/>
      <c r="G156" s="38"/>
      <c r="H156" s="38"/>
    </row>
    <row r="157" spans="1:8" x14ac:dyDescent="0.3">
      <c r="A157" s="2"/>
      <c r="B157" s="2"/>
      <c r="C157" s="39"/>
      <c r="D157" s="9"/>
      <c r="E157" s="38"/>
      <c r="F157" s="38"/>
      <c r="G157" s="38"/>
      <c r="H157" s="38"/>
    </row>
    <row r="158" spans="1:8" s="3" customFormat="1" x14ac:dyDescent="0.3">
      <c r="A158" s="38"/>
      <c r="B158" s="38"/>
      <c r="C158" s="68"/>
      <c r="D158" s="38"/>
      <c r="E158" s="69"/>
      <c r="F158" s="67"/>
      <c r="G158" s="38"/>
      <c r="H158" s="38"/>
    </row>
    <row r="159" spans="1:8" x14ac:dyDescent="0.3">
      <c r="A159" s="2"/>
      <c r="B159" s="2"/>
      <c r="C159" s="39"/>
      <c r="D159" s="9"/>
      <c r="E159" s="2"/>
      <c r="F159" s="2"/>
      <c r="G159" s="34"/>
      <c r="H159" s="2"/>
    </row>
    <row r="160" spans="1:8" x14ac:dyDescent="0.3">
      <c r="A160" s="2"/>
      <c r="B160" s="2"/>
      <c r="C160" s="39"/>
      <c r="D160" s="2"/>
      <c r="E160" s="2"/>
      <c r="F160" s="75"/>
      <c r="G160" s="75"/>
      <c r="H160" s="2"/>
    </row>
    <row r="161" spans="1:8" x14ac:dyDescent="0.3">
      <c r="A161" s="2"/>
      <c r="B161" s="2"/>
      <c r="C161" s="39"/>
      <c r="D161" s="2"/>
      <c r="E161" s="2"/>
      <c r="F161" s="75"/>
      <c r="G161" s="75"/>
      <c r="H161" s="2"/>
    </row>
    <row r="162" spans="1:8" x14ac:dyDescent="0.3">
      <c r="A162" s="2"/>
      <c r="B162" s="2"/>
      <c r="C162" s="39"/>
      <c r="D162" s="2"/>
      <c r="E162" s="2"/>
      <c r="F162" s="2"/>
      <c r="G162" s="2"/>
      <c r="H162" s="2"/>
    </row>
    <row r="163" spans="1:8" x14ac:dyDescent="0.3">
      <c r="A163" s="2"/>
      <c r="B163" s="2"/>
      <c r="C163" s="39"/>
      <c r="D163" s="2"/>
      <c r="E163" s="9"/>
      <c r="F163" s="2"/>
      <c r="G163" s="38"/>
      <c r="H163" s="2"/>
    </row>
    <row r="164" spans="1:8" x14ac:dyDescent="0.3">
      <c r="A164" s="2"/>
      <c r="B164" s="2"/>
      <c r="C164" s="39"/>
      <c r="D164" s="2"/>
      <c r="E164" s="9"/>
      <c r="F164" s="2"/>
      <c r="G164" s="38"/>
      <c r="H164" s="2"/>
    </row>
    <row r="165" spans="1:8" x14ac:dyDescent="0.3">
      <c r="A165" s="2"/>
      <c r="B165" s="2"/>
      <c r="C165" s="39"/>
      <c r="D165" s="2"/>
      <c r="E165" s="9"/>
      <c r="F165" s="2"/>
      <c r="G165" s="38"/>
      <c r="H165" s="2"/>
    </row>
    <row r="166" spans="1:8" x14ac:dyDescent="0.3">
      <c r="A166" s="2"/>
      <c r="B166" s="2"/>
      <c r="C166" s="39"/>
      <c r="D166" s="2"/>
      <c r="E166" s="9"/>
      <c r="F166" s="2"/>
      <c r="G166" s="38"/>
      <c r="H166" s="2"/>
    </row>
    <row r="167" spans="1:8" x14ac:dyDescent="0.3">
      <c r="A167" s="2"/>
      <c r="B167" s="2"/>
      <c r="C167" s="39"/>
      <c r="D167" s="9"/>
      <c r="E167" s="2"/>
      <c r="F167" s="2"/>
      <c r="G167" s="34"/>
      <c r="H167" s="2"/>
    </row>
    <row r="168" spans="1:8" x14ac:dyDescent="0.3">
      <c r="A168" s="2"/>
      <c r="B168" s="2"/>
      <c r="C168" s="39"/>
      <c r="D168" s="2"/>
      <c r="E168" s="2"/>
      <c r="F168" s="75"/>
      <c r="G168" s="75"/>
      <c r="H168" s="2"/>
    </row>
    <row r="169" spans="1:8" x14ac:dyDescent="0.3">
      <c r="A169" s="2"/>
      <c r="B169" s="2"/>
      <c r="C169" s="39"/>
      <c r="D169" s="2"/>
      <c r="E169" s="2"/>
      <c r="F169" s="75"/>
      <c r="G169" s="75"/>
      <c r="H169" s="2"/>
    </row>
    <row r="170" spans="1:8" x14ac:dyDescent="0.3">
      <c r="A170" s="2"/>
      <c r="B170" s="2"/>
      <c r="C170" s="39"/>
      <c r="D170" s="9"/>
      <c r="E170" s="2"/>
      <c r="F170" s="2"/>
      <c r="G170" s="34"/>
      <c r="H170" s="2"/>
    </row>
    <row r="171" spans="1:8" x14ac:dyDescent="0.3">
      <c r="A171" s="2"/>
      <c r="B171" s="2"/>
      <c r="C171" s="39"/>
      <c r="D171" s="2"/>
      <c r="E171" s="2"/>
      <c r="F171" s="75"/>
      <c r="G171" s="75"/>
      <c r="H171" s="2"/>
    </row>
    <row r="172" spans="1:8" x14ac:dyDescent="0.3">
      <c r="A172" s="2"/>
      <c r="B172" s="2"/>
      <c r="C172" s="39"/>
      <c r="D172" s="9"/>
      <c r="E172" s="2"/>
      <c r="F172" s="2"/>
      <c r="G172" s="70"/>
      <c r="H172" s="2"/>
    </row>
    <row r="173" spans="1:8" x14ac:dyDescent="0.3">
      <c r="A173" s="2"/>
      <c r="B173" s="2"/>
      <c r="C173" s="39"/>
      <c r="D173" s="2"/>
      <c r="E173" s="2"/>
      <c r="F173" s="75"/>
      <c r="G173" s="75"/>
      <c r="H173" s="2"/>
    </row>
    <row r="174" spans="1:8" x14ac:dyDescent="0.3">
      <c r="A174" s="2"/>
      <c r="B174" s="2"/>
      <c r="C174" s="39"/>
      <c r="D174" s="9"/>
      <c r="E174" s="2"/>
      <c r="F174" s="2"/>
      <c r="G174" s="34"/>
      <c r="H174" s="2"/>
    </row>
    <row r="175" spans="1:8" x14ac:dyDescent="0.3">
      <c r="A175" s="2"/>
      <c r="B175" s="2"/>
      <c r="C175" s="39"/>
      <c r="D175" s="9"/>
      <c r="E175" s="2"/>
      <c r="F175" s="2"/>
      <c r="G175" s="40"/>
      <c r="H175" s="2"/>
    </row>
    <row r="176" spans="1:8" x14ac:dyDescent="0.3">
      <c r="A176" s="2"/>
      <c r="B176" s="2"/>
      <c r="C176" s="39"/>
      <c r="D176" s="2"/>
      <c r="E176" s="9"/>
      <c r="F176" s="74"/>
      <c r="G176" s="38"/>
      <c r="H176" s="2"/>
    </row>
    <row r="177" spans="1:8" x14ac:dyDescent="0.3">
      <c r="A177" s="2"/>
      <c r="B177" s="2"/>
      <c r="C177" s="39"/>
      <c r="D177" s="2"/>
      <c r="E177" s="9"/>
      <c r="F177" s="2"/>
      <c r="G177" s="38"/>
      <c r="H177" s="2"/>
    </row>
    <row r="178" spans="1:8" x14ac:dyDescent="0.3">
      <c r="A178" s="2"/>
      <c r="B178" s="2"/>
      <c r="C178" s="39"/>
      <c r="D178" s="2"/>
      <c r="E178" s="9"/>
      <c r="F178" s="2"/>
      <c r="G178" s="38"/>
      <c r="H178" s="2"/>
    </row>
    <row r="179" spans="1:8" x14ac:dyDescent="0.3">
      <c r="A179" s="2"/>
      <c r="B179" s="2"/>
      <c r="C179" s="39"/>
      <c r="D179" s="2"/>
      <c r="E179" s="9"/>
      <c r="F179" s="2"/>
      <c r="G179" s="38"/>
      <c r="H179" s="2"/>
    </row>
    <row r="180" spans="1:8" x14ac:dyDescent="0.3">
      <c r="A180" s="2"/>
      <c r="B180" s="2"/>
      <c r="C180" s="39"/>
      <c r="D180" s="2"/>
      <c r="E180" s="9"/>
      <c r="F180" s="2"/>
      <c r="G180" s="38"/>
      <c r="H180" s="2"/>
    </row>
    <row r="181" spans="1:8" x14ac:dyDescent="0.3">
      <c r="A181" s="2"/>
      <c r="B181" s="2"/>
      <c r="C181" s="39"/>
      <c r="D181" s="2"/>
      <c r="E181" s="9"/>
      <c r="F181" s="2"/>
      <c r="G181" s="38"/>
      <c r="H181" s="2"/>
    </row>
    <row r="182" spans="1:8" x14ac:dyDescent="0.3">
      <c r="A182" s="2"/>
      <c r="B182" s="2"/>
      <c r="C182" s="39"/>
      <c r="D182" s="2"/>
      <c r="E182" s="9"/>
      <c r="F182" s="2"/>
      <c r="G182" s="38"/>
      <c r="H182" s="2"/>
    </row>
    <row r="183" spans="1:8" x14ac:dyDescent="0.3">
      <c r="A183" s="2"/>
      <c r="B183" s="2"/>
      <c r="C183" s="39"/>
      <c r="D183" s="2"/>
      <c r="E183" s="2"/>
      <c r="F183" s="43"/>
      <c r="G183" s="43"/>
      <c r="H183" s="2"/>
    </row>
    <row r="184" spans="1:8" x14ac:dyDescent="0.3">
      <c r="A184" s="2"/>
      <c r="B184" s="2"/>
      <c r="C184" s="39"/>
      <c r="D184" s="2"/>
      <c r="E184" s="2"/>
      <c r="F184" s="75"/>
      <c r="G184" s="75"/>
      <c r="H184" s="2"/>
    </row>
    <row r="185" spans="1:8" x14ac:dyDescent="0.3">
      <c r="A185" s="2"/>
      <c r="B185" s="2"/>
      <c r="C185" s="39"/>
      <c r="D185" s="2"/>
      <c r="E185" s="2"/>
      <c r="F185" s="75"/>
      <c r="G185" s="75"/>
      <c r="H185" s="2"/>
    </row>
    <row r="186" spans="1:8" x14ac:dyDescent="0.3">
      <c r="A186" s="2"/>
      <c r="B186" s="2"/>
      <c r="C186" s="39"/>
      <c r="D186" s="2"/>
      <c r="E186" s="2"/>
      <c r="F186" s="75"/>
      <c r="G186" s="75"/>
      <c r="H186" s="2"/>
    </row>
    <row r="187" spans="1:8" x14ac:dyDescent="0.3">
      <c r="A187" s="2"/>
      <c r="B187" s="2"/>
      <c r="C187" s="39"/>
      <c r="D187" s="2"/>
      <c r="E187" s="2"/>
      <c r="F187" s="75"/>
      <c r="G187" s="75"/>
      <c r="H187" s="2"/>
    </row>
    <row r="188" spans="1:8" x14ac:dyDescent="0.3">
      <c r="A188" s="2"/>
      <c r="B188" s="2"/>
      <c r="C188" s="39"/>
      <c r="D188" s="2"/>
      <c r="E188" s="2"/>
      <c r="F188" s="75"/>
      <c r="G188" s="75"/>
      <c r="H188" s="2"/>
    </row>
    <row r="189" spans="1:8" x14ac:dyDescent="0.3">
      <c r="A189" s="2"/>
      <c r="B189" s="2"/>
      <c r="C189" s="39"/>
      <c r="D189" s="2"/>
      <c r="E189" s="2"/>
      <c r="F189" s="75"/>
      <c r="G189" s="75"/>
      <c r="H189" s="2"/>
    </row>
    <row r="190" spans="1:8" x14ac:dyDescent="0.3">
      <c r="A190" s="2"/>
      <c r="B190" s="2"/>
      <c r="C190" s="39"/>
      <c r="D190" s="2"/>
      <c r="E190" s="2"/>
      <c r="F190" s="2"/>
      <c r="G190" s="70"/>
      <c r="H190" s="2"/>
    </row>
    <row r="191" spans="1:8" x14ac:dyDescent="0.3">
      <c r="A191" s="2"/>
      <c r="B191" s="2"/>
      <c r="C191" s="39"/>
      <c r="D191" s="9"/>
      <c r="E191" s="2"/>
      <c r="F191" s="2"/>
      <c r="G191" s="70"/>
      <c r="H191" s="2"/>
    </row>
    <row r="192" spans="1:8" x14ac:dyDescent="0.3">
      <c r="A192" s="2"/>
      <c r="B192" s="2"/>
      <c r="C192" s="39"/>
      <c r="D192" s="2"/>
      <c r="E192" s="2"/>
      <c r="F192" s="2"/>
      <c r="G192" s="70"/>
      <c r="H192" s="2"/>
    </row>
    <row r="193" spans="1:8" x14ac:dyDescent="0.3">
      <c r="A193" s="2"/>
      <c r="B193" s="2"/>
      <c r="C193" s="39"/>
      <c r="D193" s="2"/>
      <c r="E193" s="2"/>
      <c r="F193" s="2"/>
      <c r="G193" s="70"/>
      <c r="H193" s="2"/>
    </row>
    <row r="194" spans="1:8" x14ac:dyDescent="0.3">
      <c r="A194" s="2"/>
      <c r="B194" s="2"/>
      <c r="C194" s="39"/>
      <c r="D194" s="2"/>
      <c r="E194" s="2"/>
      <c r="F194" s="2"/>
      <c r="G194" s="70"/>
      <c r="H194" s="2"/>
    </row>
    <row r="195" spans="1:8" x14ac:dyDescent="0.3">
      <c r="A195" s="2"/>
      <c r="B195" s="2"/>
      <c r="C195" s="39"/>
      <c r="D195" s="9"/>
      <c r="E195" s="2"/>
      <c r="F195" s="2"/>
      <c r="G195" s="70"/>
      <c r="H195" s="2"/>
    </row>
    <row r="196" spans="1:8" x14ac:dyDescent="0.3">
      <c r="A196" s="2"/>
      <c r="B196" s="2"/>
      <c r="C196" s="39"/>
      <c r="D196" s="2"/>
      <c r="E196" s="2"/>
      <c r="F196" s="2"/>
      <c r="G196" s="70"/>
      <c r="H196" s="2"/>
    </row>
    <row r="197" spans="1:8" x14ac:dyDescent="0.3">
      <c r="A197" s="2"/>
      <c r="B197" s="2"/>
      <c r="C197" s="39"/>
      <c r="D197" s="2"/>
      <c r="E197" s="2"/>
      <c r="F197" s="2"/>
      <c r="G197" s="70"/>
      <c r="H197" s="2"/>
    </row>
    <row r="198" spans="1:8" x14ac:dyDescent="0.3">
      <c r="A198" s="2"/>
      <c r="B198" s="2"/>
      <c r="C198" s="39"/>
      <c r="D198" s="2"/>
      <c r="E198" s="2"/>
      <c r="F198" s="75"/>
      <c r="G198" s="75"/>
      <c r="H198" s="2"/>
    </row>
    <row r="199" spans="1:8" x14ac:dyDescent="0.3">
      <c r="A199" s="2"/>
      <c r="B199" s="2"/>
      <c r="C199" s="39"/>
      <c r="D199" s="2"/>
      <c r="E199" s="2"/>
      <c r="F199" s="75"/>
      <c r="G199" s="75"/>
      <c r="H199" s="2"/>
    </row>
    <row r="200" spans="1:8" x14ac:dyDescent="0.3">
      <c r="A200" s="84"/>
      <c r="B200" s="84"/>
      <c r="C200" s="85"/>
      <c r="D200" s="84"/>
      <c r="E200" s="8"/>
      <c r="F200" s="84"/>
      <c r="G200" s="86"/>
      <c r="H200" s="84"/>
    </row>
    <row r="201" spans="1:8" x14ac:dyDescent="0.3">
      <c r="A201" s="2"/>
      <c r="B201" s="2"/>
      <c r="C201" s="39"/>
      <c r="D201" s="2"/>
      <c r="E201" s="2"/>
      <c r="F201" s="75"/>
      <c r="G201" s="75"/>
      <c r="H201" s="2"/>
    </row>
    <row r="202" spans="1:8" x14ac:dyDescent="0.3">
      <c r="A202" s="2"/>
      <c r="B202" s="2"/>
      <c r="C202" s="39"/>
      <c r="D202" s="9"/>
      <c r="E202" s="2"/>
      <c r="F202" s="2"/>
      <c r="G202" s="34"/>
      <c r="H202" s="2"/>
    </row>
    <row r="203" spans="1:8" x14ac:dyDescent="0.3">
      <c r="A203" s="2"/>
      <c r="B203" s="2"/>
      <c r="C203" s="39"/>
      <c r="D203" s="2"/>
      <c r="E203" s="2"/>
      <c r="F203" s="2"/>
      <c r="G203" s="70"/>
      <c r="H203" s="2"/>
    </row>
    <row r="204" spans="1:8" x14ac:dyDescent="0.3">
      <c r="A204" s="2"/>
      <c r="B204" s="2"/>
      <c r="C204" s="39"/>
      <c r="D204" s="2"/>
      <c r="E204" s="2"/>
      <c r="F204" s="2"/>
      <c r="G204" s="70"/>
      <c r="H204" s="2"/>
    </row>
    <row r="205" spans="1:8" x14ac:dyDescent="0.3">
      <c r="A205" s="2"/>
      <c r="B205" s="2"/>
      <c r="C205" s="39"/>
      <c r="D205" s="9"/>
      <c r="E205" s="2"/>
      <c r="F205" s="2"/>
      <c r="G205" s="70"/>
      <c r="H205" s="2"/>
    </row>
    <row r="206" spans="1:8" x14ac:dyDescent="0.3">
      <c r="A206" s="2"/>
      <c r="B206" s="2"/>
      <c r="C206" s="39"/>
      <c r="D206" s="2"/>
      <c r="E206" s="2"/>
      <c r="F206" s="75"/>
      <c r="G206" s="75"/>
      <c r="H206" s="2"/>
    </row>
    <row r="207" spans="1:8" x14ac:dyDescent="0.3">
      <c r="A207" s="2"/>
      <c r="B207" s="2"/>
      <c r="C207" s="39"/>
      <c r="D207" s="2"/>
      <c r="E207" s="2"/>
      <c r="F207" s="75"/>
      <c r="G207" s="75"/>
      <c r="H207" s="2"/>
    </row>
    <row r="208" spans="1:8" x14ac:dyDescent="0.3">
      <c r="A208" s="2"/>
      <c r="B208" s="2"/>
      <c r="C208" s="39"/>
      <c r="D208" s="2"/>
      <c r="E208" s="2"/>
      <c r="F208" s="75"/>
      <c r="G208" s="75"/>
      <c r="H208" s="2"/>
    </row>
    <row r="209" spans="1:9" x14ac:dyDescent="0.3">
      <c r="A209" s="2"/>
      <c r="B209" s="2"/>
      <c r="C209" s="39"/>
      <c r="D209" s="2"/>
      <c r="E209" s="2"/>
      <c r="F209" s="75"/>
      <c r="G209" s="75"/>
      <c r="H209" s="2"/>
    </row>
    <row r="210" spans="1:9" x14ac:dyDescent="0.3">
      <c r="A210" s="2"/>
      <c r="B210" s="2"/>
      <c r="C210" s="39"/>
      <c r="D210" s="2"/>
      <c r="E210" s="2"/>
      <c r="F210" s="75"/>
      <c r="G210" s="75"/>
      <c r="H210" s="2"/>
    </row>
    <row r="211" spans="1:9" x14ac:dyDescent="0.3">
      <c r="A211" s="2"/>
      <c r="B211" s="2"/>
      <c r="C211" s="39"/>
      <c r="D211" s="9"/>
      <c r="E211" s="2"/>
      <c r="F211" s="43"/>
      <c r="G211" s="76"/>
      <c r="H211" s="77"/>
      <c r="I211" s="2"/>
    </row>
    <row r="212" spans="1:9" x14ac:dyDescent="0.3">
      <c r="A212" s="2"/>
      <c r="B212" s="2"/>
      <c r="C212" s="39"/>
      <c r="D212" s="2"/>
      <c r="E212" s="2"/>
      <c r="F212" s="75"/>
      <c r="G212" s="77"/>
      <c r="H212" s="77"/>
      <c r="I212" s="2"/>
    </row>
    <row r="213" spans="1:9" x14ac:dyDescent="0.3">
      <c r="A213" s="2"/>
      <c r="B213" s="2"/>
      <c r="C213" s="39"/>
      <c r="D213" s="2"/>
      <c r="E213" s="9"/>
      <c r="F213" s="75"/>
      <c r="G213" s="86"/>
      <c r="H213" s="2"/>
    </row>
    <row r="214" spans="1:9" x14ac:dyDescent="0.3">
      <c r="A214" s="2"/>
      <c r="B214" s="2"/>
      <c r="C214" s="39"/>
      <c r="D214" s="2"/>
      <c r="E214" s="9"/>
      <c r="F214" s="2"/>
      <c r="G214" s="2"/>
      <c r="H214" s="2"/>
    </row>
    <row r="215" spans="1:9" x14ac:dyDescent="0.3">
      <c r="A215" s="2"/>
      <c r="B215" s="2"/>
      <c r="C215" s="39"/>
      <c r="D215" s="9"/>
      <c r="E215" s="2"/>
      <c r="F215" s="2"/>
      <c r="G215" s="75"/>
      <c r="H215" s="2"/>
    </row>
    <row r="216" spans="1:9" x14ac:dyDescent="0.3">
      <c r="A216" s="2"/>
      <c r="B216" s="2"/>
      <c r="C216" s="39"/>
      <c r="D216" s="9"/>
      <c r="E216" s="2"/>
      <c r="F216" s="2"/>
      <c r="G216" s="75"/>
      <c r="H216" s="2"/>
    </row>
    <row r="217" spans="1:9" x14ac:dyDescent="0.3">
      <c r="A217" s="2"/>
      <c r="B217" s="2"/>
      <c r="C217" s="39"/>
      <c r="D217" s="2"/>
      <c r="E217" s="2"/>
      <c r="F217" s="75"/>
      <c r="G217" s="75"/>
      <c r="H217" s="2"/>
    </row>
    <row r="218" spans="1:9" x14ac:dyDescent="0.3">
      <c r="A218" s="2"/>
      <c r="B218" s="2"/>
      <c r="C218" s="39"/>
      <c r="D218" s="2"/>
      <c r="E218" s="2"/>
      <c r="F218" s="75"/>
      <c r="G218" s="75"/>
      <c r="H218" s="2"/>
    </row>
    <row r="219" spans="1:9" x14ac:dyDescent="0.3">
      <c r="A219" s="2"/>
      <c r="B219" s="2"/>
      <c r="C219" s="39"/>
      <c r="D219" s="2"/>
      <c r="E219" s="2"/>
      <c r="F219" s="75"/>
      <c r="G219" s="75"/>
      <c r="H219" s="2"/>
    </row>
    <row r="220" spans="1:9" x14ac:dyDescent="0.3">
      <c r="A220" s="2"/>
      <c r="B220" s="2"/>
      <c r="C220" s="39"/>
      <c r="D220" s="9"/>
      <c r="E220" s="2"/>
      <c r="F220" s="2"/>
      <c r="G220" s="34"/>
      <c r="H220" s="2"/>
    </row>
    <row r="221" spans="1:9" x14ac:dyDescent="0.3">
      <c r="A221" s="2"/>
      <c r="B221" s="77"/>
      <c r="C221" s="39"/>
      <c r="D221" s="77"/>
      <c r="E221" s="9"/>
      <c r="F221" s="2"/>
      <c r="G221" s="86"/>
      <c r="H221" s="2"/>
    </row>
    <row r="222" spans="1:9" x14ac:dyDescent="0.3">
      <c r="A222" s="2"/>
      <c r="B222" s="77"/>
      <c r="C222" s="39"/>
      <c r="D222" s="77"/>
      <c r="E222" s="9"/>
      <c r="F222" s="2"/>
      <c r="G222" s="86"/>
      <c r="H222" s="2"/>
    </row>
    <row r="223" spans="1:9" x14ac:dyDescent="0.3">
      <c r="A223" s="2"/>
      <c r="B223" s="77"/>
      <c r="C223" s="39"/>
      <c r="D223" s="77"/>
      <c r="E223" s="2"/>
      <c r="F223" s="75"/>
      <c r="G223" s="75"/>
      <c r="H223" s="2"/>
    </row>
    <row r="224" spans="1:9" x14ac:dyDescent="0.3">
      <c r="A224" s="2"/>
      <c r="B224" s="77"/>
      <c r="C224" s="39"/>
      <c r="D224" s="77"/>
      <c r="E224" s="2"/>
      <c r="F224" s="2"/>
      <c r="G224" s="70"/>
      <c r="H224" s="2"/>
    </row>
    <row r="225" spans="1:8" x14ac:dyDescent="0.3">
      <c r="A225" s="2"/>
      <c r="B225" s="77"/>
      <c r="C225" s="39"/>
      <c r="D225" s="77"/>
      <c r="E225" s="2"/>
      <c r="F225" s="75"/>
      <c r="G225" s="75"/>
      <c r="H225" s="2"/>
    </row>
    <row r="226" spans="1:8" x14ac:dyDescent="0.3">
      <c r="A226" s="2"/>
      <c r="B226" s="77"/>
      <c r="C226" s="39"/>
      <c r="D226" s="82"/>
      <c r="E226" s="2"/>
      <c r="F226" s="2"/>
      <c r="G226" s="75"/>
      <c r="H226" s="2"/>
    </row>
    <row r="227" spans="1:8" x14ac:dyDescent="0.3">
      <c r="A227" s="2"/>
      <c r="B227" s="77"/>
      <c r="C227" s="39"/>
      <c r="D227" s="82"/>
      <c r="E227" s="2"/>
      <c r="F227" s="2"/>
      <c r="G227" s="34"/>
      <c r="H227" s="2"/>
    </row>
    <row r="228" spans="1:8" x14ac:dyDescent="0.3">
      <c r="A228" s="2"/>
      <c r="B228" s="77"/>
      <c r="C228" s="39"/>
      <c r="D228" s="77"/>
      <c r="E228" s="2"/>
      <c r="F228" s="75"/>
      <c r="G228" s="75"/>
      <c r="H228" s="2"/>
    </row>
    <row r="229" spans="1:8" x14ac:dyDescent="0.3">
      <c r="A229" s="2"/>
      <c r="B229" s="2"/>
      <c r="C229" s="77"/>
      <c r="D229" s="9"/>
      <c r="E229" s="2"/>
      <c r="F229" s="2"/>
      <c r="G229" s="2"/>
      <c r="H229" s="2"/>
    </row>
    <row r="230" spans="1:8" x14ac:dyDescent="0.3">
      <c r="A230" s="2"/>
      <c r="B230" s="2"/>
      <c r="C230" s="77"/>
      <c r="D230" s="2"/>
      <c r="E230" s="9"/>
      <c r="F230" s="2"/>
      <c r="G230" s="86"/>
      <c r="H230" s="2"/>
    </row>
    <row r="231" spans="1:8" x14ac:dyDescent="0.3">
      <c r="A231" s="2"/>
      <c r="B231" s="2"/>
      <c r="C231" s="77"/>
      <c r="D231" s="2"/>
      <c r="E231" s="2"/>
      <c r="F231" s="75"/>
      <c r="G231" s="75"/>
      <c r="H231" s="2"/>
    </row>
    <row r="232" spans="1:8" x14ac:dyDescent="0.3">
      <c r="A232" s="2"/>
      <c r="B232" s="2"/>
      <c r="C232" s="77"/>
      <c r="D232" s="2"/>
      <c r="E232" s="2"/>
      <c r="F232" s="75"/>
      <c r="G232" s="75"/>
      <c r="H232" s="2"/>
    </row>
    <row r="233" spans="1:8" x14ac:dyDescent="0.3">
      <c r="A233" s="2"/>
      <c r="B233" s="2"/>
      <c r="C233" s="77"/>
      <c r="D233" s="2"/>
      <c r="E233" s="2"/>
      <c r="F233" s="75"/>
      <c r="G233" s="75"/>
      <c r="H233" s="2"/>
    </row>
    <row r="234" spans="1:8" x14ac:dyDescent="0.3">
      <c r="A234" s="2"/>
      <c r="B234" s="2"/>
      <c r="C234" s="77"/>
      <c r="D234" s="2"/>
      <c r="E234" s="2"/>
      <c r="F234" s="75"/>
      <c r="G234" s="75"/>
      <c r="H234" s="2"/>
    </row>
    <row r="235" spans="1:8" x14ac:dyDescent="0.3">
      <c r="A235" s="2"/>
      <c r="B235" s="2"/>
      <c r="C235" s="77"/>
      <c r="D235" s="9"/>
      <c r="E235" s="2"/>
      <c r="F235" s="2"/>
      <c r="G235" s="70"/>
      <c r="H235" s="2"/>
    </row>
    <row r="236" spans="1:8" x14ac:dyDescent="0.3">
      <c r="A236" s="2"/>
      <c r="B236" s="2"/>
      <c r="C236" s="77"/>
      <c r="D236" s="2"/>
      <c r="E236" s="2"/>
      <c r="F236" s="2"/>
      <c r="G236" s="70"/>
      <c r="H236" s="2"/>
    </row>
    <row r="237" spans="1:8" x14ac:dyDescent="0.3">
      <c r="A237" s="2"/>
      <c r="B237" s="2"/>
      <c r="C237" s="77"/>
      <c r="D237" s="2"/>
      <c r="E237" s="2"/>
      <c r="F237" s="2"/>
      <c r="G237" s="70"/>
      <c r="H237" s="2"/>
    </row>
    <row r="238" spans="1:8" x14ac:dyDescent="0.3">
      <c r="A238" s="2"/>
      <c r="B238" s="2"/>
      <c r="C238" s="77"/>
      <c r="D238" s="2"/>
      <c r="E238" s="2"/>
      <c r="F238" s="2"/>
      <c r="G238" s="70"/>
      <c r="H238" s="2"/>
    </row>
    <row r="239" spans="1:8" x14ac:dyDescent="0.3">
      <c r="A239" s="2"/>
      <c r="B239" s="2"/>
      <c r="C239" s="77"/>
      <c r="D239" s="2"/>
      <c r="E239" s="2"/>
      <c r="F239" s="2"/>
      <c r="G239" s="70"/>
      <c r="H239" s="2"/>
    </row>
    <row r="240" spans="1:8" x14ac:dyDescent="0.3">
      <c r="A240" s="2"/>
      <c r="B240" s="2"/>
      <c r="C240" s="77"/>
      <c r="D240" s="9"/>
      <c r="E240" s="2"/>
      <c r="F240" s="2"/>
      <c r="G240" s="75"/>
      <c r="H240" s="2"/>
    </row>
    <row r="241" spans="1:8" x14ac:dyDescent="0.3">
      <c r="A241" s="2"/>
      <c r="B241" s="2"/>
      <c r="C241" s="77"/>
      <c r="D241" s="2"/>
      <c r="E241" s="2"/>
      <c r="F241" s="75"/>
      <c r="G241" s="75"/>
      <c r="H241" s="2"/>
    </row>
    <row r="242" spans="1:8" x14ac:dyDescent="0.3">
      <c r="A242" s="2"/>
      <c r="B242" s="2"/>
      <c r="C242" s="77"/>
      <c r="D242" s="2"/>
      <c r="E242" s="2"/>
      <c r="F242" s="75"/>
      <c r="G242" s="75"/>
      <c r="H242" s="2"/>
    </row>
    <row r="243" spans="1:8" x14ac:dyDescent="0.3">
      <c r="A243" s="2"/>
      <c r="B243" s="2"/>
      <c r="C243" s="77"/>
      <c r="D243" s="9"/>
      <c r="E243" s="2"/>
      <c r="F243" s="42"/>
      <c r="G243" s="42"/>
      <c r="H243" s="2"/>
    </row>
    <row r="244" spans="1:8" x14ac:dyDescent="0.3">
      <c r="A244" s="2"/>
      <c r="B244" s="2"/>
      <c r="C244" s="39"/>
      <c r="D244" s="2"/>
      <c r="E244" s="9"/>
      <c r="F244" s="2"/>
      <c r="G244" s="86"/>
      <c r="H244" s="2"/>
    </row>
    <row r="245" spans="1:8" x14ac:dyDescent="0.3">
      <c r="A245" s="2"/>
      <c r="B245" s="2"/>
      <c r="C245" s="39"/>
      <c r="D245" s="2"/>
      <c r="E245" s="9"/>
      <c r="F245" s="2"/>
      <c r="G245" s="86"/>
      <c r="H245" s="2"/>
    </row>
    <row r="246" spans="1:8" x14ac:dyDescent="0.3">
      <c r="A246" s="2"/>
      <c r="B246" s="2"/>
      <c r="C246" s="39"/>
      <c r="D246" s="2"/>
      <c r="E246" s="9"/>
      <c r="F246" s="2"/>
      <c r="G246" s="86"/>
      <c r="H246" s="2"/>
    </row>
    <row r="247" spans="1:8" x14ac:dyDescent="0.3">
      <c r="A247" s="2"/>
      <c r="B247" s="2"/>
      <c r="C247" s="39"/>
      <c r="D247" s="2"/>
      <c r="E247" s="9"/>
      <c r="F247" s="2"/>
      <c r="G247" s="86"/>
      <c r="H247" s="2"/>
    </row>
    <row r="248" spans="1:8" x14ac:dyDescent="0.3">
      <c r="A248" s="2"/>
      <c r="B248" s="2"/>
      <c r="C248" s="39"/>
      <c r="D248" s="2"/>
      <c r="E248" s="9"/>
      <c r="F248" s="2"/>
      <c r="G248" s="86"/>
      <c r="H248" s="2"/>
    </row>
    <row r="249" spans="1:8" x14ac:dyDescent="0.3">
      <c r="A249" s="2"/>
      <c r="B249" s="2"/>
      <c r="C249" s="39"/>
      <c r="D249" s="2"/>
      <c r="E249" s="9"/>
      <c r="F249" s="2"/>
      <c r="G249" s="86"/>
      <c r="H249" s="2"/>
    </row>
    <row r="250" spans="1:8" x14ac:dyDescent="0.3">
      <c r="A250" s="2"/>
      <c r="B250" s="2"/>
      <c r="C250" s="39"/>
      <c r="D250" s="2"/>
      <c r="E250" s="2"/>
      <c r="F250" s="2"/>
      <c r="G250" s="2"/>
      <c r="H250" s="2"/>
    </row>
    <row r="251" spans="1:8" x14ac:dyDescent="0.3">
      <c r="A251" s="2"/>
      <c r="B251" s="2"/>
      <c r="C251" s="39"/>
      <c r="D251" s="9"/>
      <c r="E251" s="2"/>
      <c r="F251" s="2"/>
      <c r="G251" s="2"/>
      <c r="H251" s="2"/>
    </row>
    <row r="252" spans="1:8" x14ac:dyDescent="0.3">
      <c r="A252" s="2"/>
      <c r="B252" s="2"/>
      <c r="C252" s="39"/>
      <c r="D252" s="9"/>
      <c r="E252" s="2"/>
      <c r="F252" s="2"/>
      <c r="G252" s="2"/>
      <c r="H252" s="2"/>
    </row>
    <row r="253" spans="1:8" x14ac:dyDescent="0.3">
      <c r="A253" s="2"/>
      <c r="B253" s="2"/>
      <c r="C253" s="39"/>
      <c r="D253" s="2"/>
      <c r="E253" s="9"/>
      <c r="F253" s="2"/>
      <c r="G253" s="86"/>
      <c r="H253" s="2"/>
    </row>
    <row r="254" spans="1:8" x14ac:dyDescent="0.3">
      <c r="A254" s="2"/>
      <c r="B254" s="2"/>
      <c r="C254" s="39"/>
      <c r="D254" s="2"/>
      <c r="E254" s="9"/>
      <c r="F254" s="2"/>
      <c r="G254" s="86"/>
      <c r="H254" s="2"/>
    </row>
    <row r="255" spans="1:8" x14ac:dyDescent="0.3">
      <c r="A255" s="2"/>
      <c r="B255" s="2"/>
      <c r="C255" s="39"/>
      <c r="D255" s="2"/>
      <c r="E255" s="9"/>
      <c r="F255" s="2"/>
      <c r="G255" s="86"/>
      <c r="H255" s="2"/>
    </row>
    <row r="256" spans="1:8" x14ac:dyDescent="0.3">
      <c r="A256" s="2"/>
      <c r="B256" s="2"/>
      <c r="C256" s="39"/>
      <c r="D256" s="2"/>
      <c r="E256" s="9"/>
      <c r="F256" s="2"/>
      <c r="G256" s="86"/>
      <c r="H256" s="2"/>
    </row>
    <row r="257" spans="1:8" x14ac:dyDescent="0.3">
      <c r="A257" s="2"/>
      <c r="B257" s="2"/>
      <c r="C257" s="39"/>
      <c r="D257" s="2"/>
      <c r="E257" s="2"/>
      <c r="F257" s="2"/>
      <c r="G257" s="2"/>
      <c r="H257" s="2"/>
    </row>
    <row r="258" spans="1:8" x14ac:dyDescent="0.3">
      <c r="A258" s="2"/>
      <c r="B258" s="2"/>
      <c r="C258" s="39"/>
      <c r="D258" s="2"/>
      <c r="E258" s="2"/>
      <c r="F258" s="2"/>
      <c r="G258" s="2"/>
      <c r="H258" s="2"/>
    </row>
    <row r="259" spans="1:8" x14ac:dyDescent="0.3">
      <c r="A259" s="2"/>
      <c r="B259" s="2"/>
      <c r="C259" s="39"/>
      <c r="D259" s="2"/>
      <c r="E259" s="2"/>
      <c r="F259" s="2"/>
      <c r="G259" s="2"/>
      <c r="H259" s="2"/>
    </row>
    <row r="260" spans="1:8" x14ac:dyDescent="0.3">
      <c r="A260" s="2"/>
      <c r="B260" s="2"/>
      <c r="C260" s="39"/>
      <c r="D260" s="2"/>
      <c r="E260" s="2"/>
      <c r="F260" s="2"/>
      <c r="G260" s="2"/>
      <c r="H260" s="2"/>
    </row>
    <row r="261" spans="1:8" x14ac:dyDescent="0.3">
      <c r="A261" s="2"/>
      <c r="B261" s="2"/>
      <c r="C261" s="39"/>
      <c r="D261" s="2"/>
      <c r="E261" s="2"/>
      <c r="F261" s="2"/>
      <c r="G261" s="2"/>
      <c r="H261" s="2"/>
    </row>
    <row r="262" spans="1:8" x14ac:dyDescent="0.3">
      <c r="A262" s="2"/>
      <c r="B262" s="2"/>
      <c r="C262" s="39"/>
      <c r="D262" s="9"/>
      <c r="E262" s="2"/>
      <c r="F262" s="2"/>
      <c r="G262" s="2"/>
      <c r="H262" s="2"/>
    </row>
    <row r="263" spans="1:8" x14ac:dyDescent="0.3">
      <c r="A263" s="2"/>
      <c r="B263" s="2"/>
      <c r="C263" s="39"/>
      <c r="D263" s="9"/>
      <c r="E263" s="2"/>
      <c r="F263" s="2"/>
      <c r="G263" s="2"/>
      <c r="H263" s="2"/>
    </row>
    <row r="264" spans="1:8" x14ac:dyDescent="0.3">
      <c r="A264" s="2"/>
      <c r="B264" s="2"/>
      <c r="C264" s="39"/>
      <c r="D264" s="2"/>
      <c r="E264" s="2"/>
      <c r="F264" s="2"/>
      <c r="G264" s="2"/>
      <c r="H264" s="2"/>
    </row>
    <row r="265" spans="1:8" x14ac:dyDescent="0.3">
      <c r="A265" s="2"/>
      <c r="B265" s="2"/>
      <c r="C265" s="39"/>
      <c r="D265" s="2"/>
      <c r="E265" s="2"/>
      <c r="F265" s="2"/>
      <c r="G265" s="2"/>
      <c r="H265" s="2"/>
    </row>
    <row r="266" spans="1:8" x14ac:dyDescent="0.3">
      <c r="A266" s="2"/>
      <c r="B266" s="2"/>
      <c r="C266" s="39"/>
      <c r="D266" s="9"/>
      <c r="E266" s="2"/>
      <c r="F266" s="2"/>
      <c r="G266" s="2"/>
      <c r="H266" s="2"/>
    </row>
    <row r="267" spans="1:8" x14ac:dyDescent="0.3">
      <c r="A267" s="2"/>
      <c r="B267" s="2"/>
      <c r="C267" s="39"/>
      <c r="D267" s="9"/>
      <c r="E267" s="2"/>
      <c r="F267" s="2"/>
      <c r="G267" s="2"/>
      <c r="H267" s="2"/>
    </row>
    <row r="268" spans="1:8" x14ac:dyDescent="0.3">
      <c r="A268" s="2"/>
      <c r="B268" s="2"/>
      <c r="C268" s="39"/>
      <c r="D268" s="9"/>
      <c r="E268" s="2"/>
      <c r="F268" s="2"/>
      <c r="G268" s="2"/>
      <c r="H268" s="2"/>
    </row>
    <row r="269" spans="1:8" x14ac:dyDescent="0.3">
      <c r="A269" s="2"/>
      <c r="B269" s="2"/>
      <c r="C269" s="39"/>
      <c r="D269" s="2"/>
      <c r="E269" s="2"/>
      <c r="F269" s="2"/>
      <c r="G269" s="2"/>
      <c r="H269" s="2"/>
    </row>
    <row r="270" spans="1:8" x14ac:dyDescent="0.3">
      <c r="A270" s="2"/>
      <c r="B270" s="2"/>
      <c r="C270" s="39"/>
      <c r="D270" s="2"/>
      <c r="E270" s="2"/>
      <c r="F270" s="2"/>
      <c r="G270" s="2"/>
      <c r="H270" s="2"/>
    </row>
    <row r="271" spans="1:8" x14ac:dyDescent="0.3">
      <c r="A271" s="2"/>
      <c r="B271" s="2"/>
      <c r="C271" s="39"/>
      <c r="D271" s="2"/>
      <c r="E271" s="9"/>
      <c r="F271" s="2"/>
      <c r="G271" s="2"/>
      <c r="H271" s="2"/>
    </row>
    <row r="272" spans="1:8" x14ac:dyDescent="0.3">
      <c r="A272" s="2"/>
      <c r="B272" s="2"/>
      <c r="C272" s="39"/>
      <c r="D272" s="2"/>
      <c r="E272" s="9"/>
      <c r="F272" s="2"/>
      <c r="G272" s="2"/>
      <c r="H272" s="2"/>
    </row>
    <row r="273" spans="1:8" x14ac:dyDescent="0.3">
      <c r="A273" s="2"/>
      <c r="B273" s="2"/>
      <c r="C273" s="39"/>
      <c r="D273" s="2"/>
      <c r="E273" s="9"/>
      <c r="F273" s="2"/>
      <c r="G273" s="2"/>
      <c r="H273" s="2"/>
    </row>
    <row r="274" spans="1:8" x14ac:dyDescent="0.3">
      <c r="A274" s="2"/>
      <c r="B274" s="2"/>
      <c r="C274" s="39"/>
      <c r="D274" s="2"/>
      <c r="E274" s="9"/>
      <c r="F274" s="2"/>
      <c r="G274" s="2"/>
      <c r="H274" s="2"/>
    </row>
    <row r="275" spans="1:8" x14ac:dyDescent="0.3">
      <c r="A275" s="2"/>
      <c r="B275" s="2"/>
      <c r="C275" s="39"/>
      <c r="D275" s="2"/>
      <c r="E275" s="9"/>
      <c r="F275" s="2"/>
      <c r="G275" s="2"/>
      <c r="H275" s="2"/>
    </row>
    <row r="276" spans="1:8" x14ac:dyDescent="0.3">
      <c r="A276" s="2"/>
      <c r="B276" s="2"/>
      <c r="C276" s="39"/>
      <c r="D276" s="2"/>
      <c r="E276" s="9"/>
      <c r="F276" s="2"/>
      <c r="G276" s="2"/>
      <c r="H276" s="2"/>
    </row>
    <row r="277" spans="1:8" x14ac:dyDescent="0.3">
      <c r="A277" s="2"/>
      <c r="B277" s="2"/>
      <c r="C277" s="39"/>
      <c r="D277" s="2"/>
      <c r="E277" s="9"/>
      <c r="F277" s="2"/>
      <c r="G277" s="2"/>
      <c r="H277" s="2"/>
    </row>
    <row r="278" spans="1:8" x14ac:dyDescent="0.3">
      <c r="A278" s="2"/>
      <c r="B278" s="2"/>
      <c r="C278" s="39"/>
      <c r="D278" s="2"/>
      <c r="E278" s="2"/>
      <c r="F278" s="2"/>
      <c r="G278" s="2"/>
      <c r="H278" s="2"/>
    </row>
    <row r="279" spans="1:8" x14ac:dyDescent="0.3">
      <c r="A279" s="2"/>
      <c r="B279" s="2"/>
      <c r="C279" s="39"/>
      <c r="D279" s="9"/>
      <c r="E279" s="2"/>
      <c r="F279" s="2"/>
      <c r="G279" s="2"/>
      <c r="H279" s="2"/>
    </row>
    <row r="280" spans="1:8" x14ac:dyDescent="0.3">
      <c r="A280" s="2"/>
      <c r="B280" s="2"/>
      <c r="C280" s="39"/>
      <c r="D280" s="9"/>
      <c r="E280" s="2"/>
      <c r="F280" s="2"/>
      <c r="G280" s="2"/>
      <c r="H280" s="2"/>
    </row>
    <row r="281" spans="1:8" x14ac:dyDescent="0.3">
      <c r="A281" s="2"/>
      <c r="B281" s="2"/>
      <c r="C281" s="39"/>
      <c r="D281" s="2"/>
      <c r="E281" s="2"/>
      <c r="F281" s="2"/>
      <c r="G281" s="2"/>
      <c r="H281" s="2"/>
    </row>
    <row r="282" spans="1:8" x14ac:dyDescent="0.3">
      <c r="A282" s="2"/>
      <c r="B282" s="2"/>
      <c r="C282" s="39"/>
      <c r="D282" s="9"/>
      <c r="E282" s="2"/>
      <c r="F282" s="2"/>
      <c r="G282" s="2"/>
      <c r="H282" s="2"/>
    </row>
    <row r="283" spans="1:8" x14ac:dyDescent="0.3">
      <c r="A283" s="2"/>
      <c r="B283" s="2"/>
      <c r="C283" s="39"/>
      <c r="D283" s="2"/>
      <c r="E283" s="2"/>
      <c r="F283" s="2"/>
      <c r="G283" s="2"/>
      <c r="H283" s="2"/>
    </row>
    <row r="284" spans="1:8" x14ac:dyDescent="0.3">
      <c r="A284" s="2"/>
      <c r="B284" s="2"/>
      <c r="C284" s="39"/>
      <c r="D284" s="9"/>
      <c r="E284" s="2"/>
      <c r="F284" s="2"/>
      <c r="G284" s="2"/>
      <c r="H284" s="2"/>
    </row>
    <row r="285" spans="1:8" x14ac:dyDescent="0.3">
      <c r="A285" s="2"/>
      <c r="B285" s="2"/>
      <c r="C285" s="39"/>
      <c r="D285" s="2"/>
      <c r="E285" s="2"/>
      <c r="F285" s="2"/>
      <c r="G285" s="2"/>
      <c r="H285" s="2"/>
    </row>
    <row r="286" spans="1:8" x14ac:dyDescent="0.3">
      <c r="A286" s="2"/>
      <c r="B286" s="2"/>
      <c r="C286" s="39"/>
      <c r="D286" s="2"/>
      <c r="E286" s="2"/>
      <c r="F286" s="2"/>
      <c r="G286" s="2"/>
      <c r="H286" s="2"/>
    </row>
    <row r="287" spans="1:8" x14ac:dyDescent="0.3">
      <c r="A287" s="2"/>
      <c r="B287" s="2"/>
      <c r="C287" s="39"/>
      <c r="D287" s="2"/>
      <c r="E287" s="2"/>
      <c r="F287" s="2"/>
      <c r="G287" s="2"/>
      <c r="H287" s="2"/>
    </row>
    <row r="288" spans="1:8" x14ac:dyDescent="0.3">
      <c r="A288" s="2"/>
      <c r="B288" s="2"/>
      <c r="C288" s="39"/>
      <c r="D288" s="2"/>
      <c r="E288" s="9"/>
      <c r="F288" s="2"/>
      <c r="G288" s="2"/>
      <c r="H288" s="2"/>
    </row>
    <row r="289" spans="1:8" x14ac:dyDescent="0.3">
      <c r="A289" s="2"/>
      <c r="B289" s="2"/>
      <c r="C289" s="39"/>
      <c r="D289" s="9"/>
      <c r="E289" s="2"/>
      <c r="F289" s="2"/>
      <c r="G289" s="2"/>
      <c r="H289" s="2"/>
    </row>
    <row r="290" spans="1:8" x14ac:dyDescent="0.3">
      <c r="A290" s="2"/>
      <c r="B290" s="2"/>
      <c r="C290" s="39"/>
      <c r="D290" s="2"/>
      <c r="E290" s="9"/>
      <c r="F290" s="2"/>
      <c r="G290" s="2"/>
      <c r="H290" s="2"/>
    </row>
    <row r="291" spans="1:8" x14ac:dyDescent="0.3">
      <c r="A291" s="2"/>
      <c r="B291" s="2"/>
      <c r="C291" s="39"/>
      <c r="D291" s="9"/>
      <c r="E291" s="2"/>
      <c r="F291" s="2"/>
      <c r="G291" s="2"/>
      <c r="H291" s="2"/>
    </row>
    <row r="292" spans="1:8" x14ac:dyDescent="0.3">
      <c r="A292" s="2"/>
      <c r="B292" s="2"/>
      <c r="C292" s="39"/>
      <c r="D292" s="2"/>
      <c r="E292" s="2"/>
      <c r="F292" s="2"/>
      <c r="G292" s="2"/>
      <c r="H292" s="2"/>
    </row>
    <row r="293" spans="1:8" x14ac:dyDescent="0.3">
      <c r="A293" s="2"/>
      <c r="B293" s="2"/>
      <c r="C293" s="39"/>
      <c r="D293" s="2"/>
      <c r="E293" s="9"/>
      <c r="F293" s="2"/>
      <c r="G293" s="2"/>
      <c r="H293" s="2"/>
    </row>
    <row r="294" spans="1:8" x14ac:dyDescent="0.3">
      <c r="A294" s="2"/>
      <c r="B294" s="2"/>
      <c r="C294" s="2"/>
      <c r="D294" s="77"/>
      <c r="E294" s="77"/>
      <c r="F294" s="2"/>
      <c r="G294" s="2"/>
      <c r="H294" s="2"/>
    </row>
    <row r="295" spans="1:8" x14ac:dyDescent="0.3">
      <c r="A295" s="2"/>
      <c r="B295" s="2"/>
      <c r="C295" s="2"/>
      <c r="D295" s="77"/>
      <c r="E295" s="77"/>
      <c r="F295" s="2"/>
      <c r="G295" s="2"/>
      <c r="H295" s="2"/>
    </row>
    <row r="296" spans="1:8" x14ac:dyDescent="0.3">
      <c r="A296" s="2"/>
      <c r="B296" s="2"/>
      <c r="C296" s="2"/>
      <c r="D296" s="77"/>
      <c r="E296" s="77"/>
      <c r="F296" s="2"/>
      <c r="G296" s="2"/>
      <c r="H296" s="2"/>
    </row>
    <row r="297" spans="1:8" x14ac:dyDescent="0.3">
      <c r="A297" s="2"/>
      <c r="B297" s="2"/>
      <c r="C297" s="2"/>
      <c r="D297" s="77"/>
      <c r="E297" s="77"/>
      <c r="F297" s="2"/>
      <c r="G297" s="2"/>
      <c r="H297" s="2"/>
    </row>
    <row r="298" spans="1:8" x14ac:dyDescent="0.3">
      <c r="A298" s="2"/>
      <c r="B298" s="2"/>
      <c r="C298" s="2"/>
      <c r="D298" s="77"/>
      <c r="E298" s="77"/>
      <c r="F298" s="2"/>
      <c r="G298" s="2"/>
      <c r="H298" s="2"/>
    </row>
    <row r="299" spans="1:8" x14ac:dyDescent="0.3">
      <c r="A299" s="2"/>
      <c r="B299" s="2"/>
      <c r="C299" s="2"/>
      <c r="D299" s="77"/>
      <c r="E299" s="77"/>
      <c r="F299" s="2"/>
      <c r="G299" s="2"/>
      <c r="H299" s="2"/>
    </row>
    <row r="300" spans="1:8" x14ac:dyDescent="0.3">
      <c r="A300" s="2"/>
      <c r="B300" s="2"/>
      <c r="C300" s="2"/>
      <c r="D300" s="77"/>
      <c r="E300" s="77"/>
      <c r="F300" s="2"/>
      <c r="G300" s="2"/>
      <c r="H300" s="2"/>
    </row>
    <row r="301" spans="1:8" x14ac:dyDescent="0.3">
      <c r="A301" s="2"/>
      <c r="B301" s="2"/>
      <c r="C301" s="2"/>
      <c r="D301" s="77"/>
      <c r="E301" s="77"/>
      <c r="F301" s="2"/>
      <c r="G301" s="2"/>
      <c r="H301" s="2"/>
    </row>
    <row r="302" spans="1:8" x14ac:dyDescent="0.3">
      <c r="A302" s="2"/>
      <c r="B302" s="2"/>
      <c r="C302" s="2"/>
      <c r="D302" s="77"/>
      <c r="E302" s="77"/>
      <c r="F302" s="2"/>
      <c r="G302" s="2"/>
      <c r="H302" s="2"/>
    </row>
    <row r="303" spans="1:8" x14ac:dyDescent="0.3">
      <c r="A303" s="2"/>
      <c r="B303" s="2"/>
      <c r="C303" s="2"/>
      <c r="D303" s="77"/>
      <c r="E303" s="77"/>
      <c r="F303" s="2"/>
      <c r="G303" s="2"/>
      <c r="H303" s="2"/>
    </row>
    <row r="304" spans="1:8" x14ac:dyDescent="0.3">
      <c r="A304" s="2"/>
      <c r="B304" s="2"/>
      <c r="C304" s="2"/>
      <c r="D304" s="77"/>
      <c r="E304" s="77"/>
      <c r="F304" s="2"/>
      <c r="G304" s="2"/>
      <c r="H304" s="2"/>
    </row>
    <row r="305" spans="1:8" x14ac:dyDescent="0.3">
      <c r="A305" s="2"/>
      <c r="B305" s="2"/>
      <c r="C305" s="2"/>
      <c r="D305" s="77"/>
      <c r="E305" s="77"/>
      <c r="F305" s="2"/>
      <c r="G305" s="2"/>
      <c r="H305" s="2"/>
    </row>
    <row r="306" spans="1:8" x14ac:dyDescent="0.3">
      <c r="A306" s="2"/>
      <c r="B306" s="2"/>
      <c r="C306" s="2"/>
      <c r="D306" s="77"/>
      <c r="E306" s="77"/>
      <c r="F306" s="2"/>
      <c r="G306" s="2"/>
      <c r="H306" s="2"/>
    </row>
    <row r="307" spans="1:8" x14ac:dyDescent="0.3">
      <c r="A307" s="2"/>
      <c r="B307" s="2"/>
      <c r="C307" s="2"/>
      <c r="D307" s="77"/>
      <c r="E307" s="77"/>
      <c r="F307" s="2"/>
      <c r="G307" s="2"/>
      <c r="H307" s="2"/>
    </row>
    <row r="308" spans="1:8" x14ac:dyDescent="0.3">
      <c r="A308" s="2"/>
      <c r="B308" s="2"/>
      <c r="C308" s="2"/>
      <c r="D308" s="77"/>
      <c r="E308" s="77"/>
      <c r="F308" s="2"/>
      <c r="G308" s="2"/>
      <c r="H308" s="2"/>
    </row>
    <row r="309" spans="1:8" x14ac:dyDescent="0.3">
      <c r="A309" s="2"/>
      <c r="B309" s="2"/>
      <c r="C309" s="2"/>
      <c r="D309" s="77"/>
      <c r="E309" s="77"/>
      <c r="F309" s="2"/>
      <c r="G309" s="2"/>
      <c r="H309" s="2"/>
    </row>
    <row r="310" spans="1:8" x14ac:dyDescent="0.3">
      <c r="A310" s="2"/>
      <c r="B310" s="2"/>
      <c r="C310" s="2"/>
      <c r="D310" s="77"/>
      <c r="E310" s="77"/>
      <c r="F310" s="2"/>
      <c r="G310" s="2"/>
      <c r="H310" s="2"/>
    </row>
    <row r="311" spans="1:8" x14ac:dyDescent="0.3">
      <c r="A311" s="2"/>
      <c r="B311" s="2"/>
      <c r="C311" s="2"/>
      <c r="D311" s="77"/>
      <c r="E311" s="77"/>
      <c r="F311" s="2"/>
      <c r="G311" s="2"/>
      <c r="H311" s="2"/>
    </row>
    <row r="312" spans="1:8" x14ac:dyDescent="0.3">
      <c r="A312" s="2"/>
      <c r="B312" s="2"/>
      <c r="C312" s="2"/>
      <c r="D312" s="77"/>
      <c r="E312" s="77"/>
      <c r="F312" s="2"/>
      <c r="G312" s="2"/>
      <c r="H312" s="2"/>
    </row>
    <row r="313" spans="1:8" x14ac:dyDescent="0.3">
      <c r="A313" s="2"/>
      <c r="B313" s="2"/>
      <c r="C313" s="2"/>
      <c r="D313" s="77"/>
      <c r="E313" s="77"/>
      <c r="F313" s="2"/>
      <c r="G313" s="2"/>
      <c r="H313" s="2"/>
    </row>
    <row r="314" spans="1:8" x14ac:dyDescent="0.3">
      <c r="A314" s="2"/>
      <c r="B314" s="2"/>
      <c r="C314" s="2"/>
      <c r="D314" s="77"/>
      <c r="E314" s="77"/>
      <c r="F314" s="2"/>
      <c r="G314" s="2"/>
      <c r="H314" s="2"/>
    </row>
    <row r="315" spans="1:8" x14ac:dyDescent="0.3">
      <c r="A315" s="2"/>
      <c r="B315" s="2"/>
      <c r="C315" s="2"/>
      <c r="D315" s="77"/>
      <c r="E315" s="77"/>
      <c r="F315" s="2"/>
      <c r="G315" s="2"/>
      <c r="H315" s="2"/>
    </row>
    <row r="316" spans="1:8" x14ac:dyDescent="0.3">
      <c r="A316" s="2"/>
      <c r="B316" s="2"/>
      <c r="C316" s="2"/>
      <c r="D316" s="77"/>
      <c r="E316" s="77"/>
      <c r="F316" s="2"/>
      <c r="G316" s="2"/>
      <c r="H316" s="2"/>
    </row>
    <row r="317" spans="1:8" x14ac:dyDescent="0.3">
      <c r="A317" s="2"/>
      <c r="B317" s="2"/>
      <c r="C317" s="2"/>
      <c r="D317" s="77"/>
      <c r="E317" s="77"/>
      <c r="F317" s="2"/>
      <c r="G317" s="2"/>
      <c r="H317" s="2"/>
    </row>
    <row r="318" spans="1:8" x14ac:dyDescent="0.3">
      <c r="A318" s="2"/>
      <c r="B318" s="2"/>
      <c r="C318" s="2"/>
      <c r="D318" s="77"/>
      <c r="E318" s="77"/>
      <c r="F318" s="2"/>
      <c r="G318" s="2"/>
      <c r="H318" s="2"/>
    </row>
    <row r="319" spans="1:8" x14ac:dyDescent="0.3">
      <c r="A319" s="2"/>
      <c r="B319" s="2"/>
      <c r="C319" s="2"/>
      <c r="D319" s="77"/>
      <c r="E319" s="77"/>
      <c r="F319" s="2"/>
      <c r="G319" s="2"/>
      <c r="H319" s="2"/>
    </row>
    <row r="320" spans="1:8" x14ac:dyDescent="0.3">
      <c r="A320" s="2"/>
      <c r="B320" s="2"/>
      <c r="C320" s="2"/>
      <c r="D320" s="77"/>
      <c r="E320" s="77"/>
      <c r="F320" s="2"/>
      <c r="G320" s="2"/>
      <c r="H320" s="2"/>
    </row>
    <row r="321" spans="1:8" x14ac:dyDescent="0.3">
      <c r="A321" s="2"/>
      <c r="B321" s="2"/>
      <c r="C321" s="2"/>
      <c r="D321" s="77"/>
      <c r="E321" s="77"/>
      <c r="F321" s="2"/>
      <c r="G321" s="2"/>
      <c r="H321" s="2"/>
    </row>
    <row r="322" spans="1:8" x14ac:dyDescent="0.3">
      <c r="A322" s="2"/>
      <c r="B322" s="2"/>
      <c r="C322" s="2"/>
      <c r="D322" s="77"/>
      <c r="E322" s="77"/>
      <c r="F322" s="2"/>
      <c r="G322" s="2"/>
      <c r="H322" s="2"/>
    </row>
    <row r="323" spans="1:8" x14ac:dyDescent="0.3">
      <c r="A323" s="2"/>
      <c r="B323" s="2"/>
      <c r="C323" s="2"/>
      <c r="D323" s="77"/>
      <c r="E323" s="77"/>
      <c r="F323" s="2"/>
      <c r="G323" s="2"/>
      <c r="H323" s="2"/>
    </row>
    <row r="324" spans="1:8" x14ac:dyDescent="0.3">
      <c r="A324" s="2"/>
      <c r="B324" s="2"/>
      <c r="C324" s="2"/>
      <c r="D324" s="77"/>
      <c r="E324" s="77"/>
      <c r="F324" s="2"/>
      <c r="G324" s="2"/>
      <c r="H324" s="2"/>
    </row>
    <row r="325" spans="1:8" x14ac:dyDescent="0.3">
      <c r="A325" s="2"/>
      <c r="B325" s="2"/>
      <c r="C325" s="2"/>
      <c r="D325" s="77"/>
      <c r="E325" s="77"/>
      <c r="F325" s="2"/>
      <c r="G325" s="2"/>
      <c r="H325" s="2"/>
    </row>
    <row r="326" spans="1:8" x14ac:dyDescent="0.3">
      <c r="A326" s="2"/>
      <c r="B326" s="2"/>
      <c r="C326" s="2"/>
      <c r="D326" s="77"/>
      <c r="E326" s="77"/>
      <c r="F326" s="2"/>
      <c r="G326" s="2"/>
      <c r="H326" s="2"/>
    </row>
    <row r="327" spans="1:8" x14ac:dyDescent="0.3">
      <c r="A327" s="2"/>
      <c r="B327" s="2"/>
      <c r="C327" s="2"/>
      <c r="D327" s="77"/>
      <c r="E327" s="77"/>
      <c r="F327" s="2"/>
      <c r="G327" s="2"/>
      <c r="H327" s="2"/>
    </row>
    <row r="328" spans="1:8" x14ac:dyDescent="0.3">
      <c r="A328" s="2"/>
      <c r="B328" s="2"/>
      <c r="C328" s="2"/>
      <c r="D328" s="77"/>
      <c r="E328" s="77"/>
      <c r="F328" s="2"/>
      <c r="G328" s="2"/>
      <c r="H328" s="2"/>
    </row>
    <row r="329" spans="1:8" x14ac:dyDescent="0.3">
      <c r="A329" s="2"/>
      <c r="B329" s="2"/>
      <c r="C329" s="2"/>
      <c r="D329" s="77"/>
      <c r="E329" s="77"/>
      <c r="F329" s="2"/>
      <c r="G329" s="2"/>
      <c r="H329" s="2"/>
    </row>
    <row r="330" spans="1:8" x14ac:dyDescent="0.3">
      <c r="A330" s="2"/>
      <c r="B330" s="2"/>
      <c r="C330" s="2"/>
      <c r="D330" s="77"/>
      <c r="E330" s="77"/>
      <c r="F330" s="2"/>
      <c r="G330" s="2"/>
      <c r="H330" s="2"/>
    </row>
    <row r="331" spans="1:8" x14ac:dyDescent="0.3">
      <c r="A331" s="2"/>
      <c r="B331" s="2"/>
      <c r="C331" s="2"/>
      <c r="D331" s="77"/>
      <c r="E331" s="77"/>
      <c r="F331" s="2"/>
      <c r="G331" s="2"/>
      <c r="H331" s="2"/>
    </row>
    <row r="332" spans="1:8" x14ac:dyDescent="0.3">
      <c r="A332" s="2"/>
      <c r="B332" s="2"/>
      <c r="C332" s="2"/>
      <c r="D332" s="77"/>
      <c r="E332" s="77"/>
      <c r="F332" s="2"/>
      <c r="G332" s="2"/>
      <c r="H332" s="2"/>
    </row>
    <row r="333" spans="1:8" x14ac:dyDescent="0.3">
      <c r="A333" s="2"/>
      <c r="B333" s="2"/>
      <c r="C333" s="2"/>
      <c r="D333" s="77"/>
      <c r="E333" s="77"/>
      <c r="F333" s="2"/>
      <c r="G333" s="2"/>
      <c r="H333" s="2"/>
    </row>
    <row r="334" spans="1:8" x14ac:dyDescent="0.3">
      <c r="A334" s="2"/>
      <c r="B334" s="2"/>
      <c r="C334" s="2"/>
      <c r="D334" s="77"/>
      <c r="E334" s="77"/>
      <c r="F334" s="2"/>
      <c r="G334" s="2"/>
      <c r="H334" s="2"/>
    </row>
    <row r="335" spans="1:8" x14ac:dyDescent="0.3">
      <c r="A335" s="2"/>
      <c r="B335" s="2"/>
      <c r="C335" s="2"/>
      <c r="D335" s="77"/>
      <c r="E335" s="77"/>
      <c r="F335" s="2"/>
      <c r="G335" s="2"/>
      <c r="H335" s="2"/>
    </row>
    <row r="336" spans="1:8" x14ac:dyDescent="0.3">
      <c r="A336" s="2"/>
      <c r="B336" s="2"/>
      <c r="C336" s="2"/>
      <c r="D336" s="77"/>
      <c r="E336" s="77"/>
      <c r="F336" s="2"/>
      <c r="G336" s="2"/>
      <c r="H336" s="2"/>
    </row>
    <row r="337" spans="1:8" x14ac:dyDescent="0.3">
      <c r="A337" s="2"/>
      <c r="B337" s="2"/>
      <c r="C337" s="2"/>
      <c r="D337" s="77"/>
      <c r="E337" s="77"/>
      <c r="F337" s="2"/>
      <c r="G337" s="2"/>
      <c r="H337" s="2"/>
    </row>
    <row r="338" spans="1:8" x14ac:dyDescent="0.3">
      <c r="A338" s="2"/>
      <c r="B338" s="2"/>
      <c r="C338" s="2"/>
      <c r="D338" s="77"/>
      <c r="E338" s="77"/>
      <c r="F338" s="2"/>
      <c r="G338" s="2"/>
      <c r="H338" s="2"/>
    </row>
    <row r="339" spans="1:8" x14ac:dyDescent="0.3">
      <c r="A339" s="2"/>
      <c r="B339" s="2"/>
      <c r="C339" s="2"/>
      <c r="D339" s="77"/>
      <c r="E339" s="77"/>
      <c r="F339" s="2"/>
      <c r="G339" s="2"/>
      <c r="H339" s="2"/>
    </row>
    <row r="340" spans="1:8" x14ac:dyDescent="0.3">
      <c r="A340" s="2"/>
      <c r="B340" s="2"/>
      <c r="C340" s="2"/>
      <c r="D340" s="77"/>
      <c r="E340" s="77"/>
      <c r="F340" s="2"/>
      <c r="G340" s="2"/>
      <c r="H340" s="2"/>
    </row>
    <row r="341" spans="1:8" x14ac:dyDescent="0.3">
      <c r="A341" s="2"/>
      <c r="B341" s="2"/>
      <c r="C341" s="2"/>
      <c r="D341" s="77"/>
      <c r="E341" s="77"/>
      <c r="F341" s="2"/>
      <c r="G341" s="2"/>
      <c r="H341" s="2"/>
    </row>
    <row r="342" spans="1:8" x14ac:dyDescent="0.3">
      <c r="A342" s="2"/>
      <c r="B342" s="2"/>
      <c r="C342" s="2"/>
      <c r="D342" s="77"/>
      <c r="E342" s="77"/>
      <c r="F342" s="2"/>
      <c r="G342" s="2"/>
      <c r="H342" s="2"/>
    </row>
    <row r="343" spans="1:8" x14ac:dyDescent="0.3">
      <c r="A343" s="2"/>
      <c r="B343" s="2"/>
      <c r="C343" s="2"/>
      <c r="D343" s="77"/>
      <c r="E343" s="77"/>
      <c r="F343" s="2"/>
      <c r="G343" s="2"/>
      <c r="H343" s="2"/>
    </row>
    <row r="344" spans="1:8" x14ac:dyDescent="0.3">
      <c r="A344" s="2"/>
      <c r="B344" s="2"/>
      <c r="C344" s="2"/>
      <c r="D344" s="77"/>
      <c r="E344" s="77"/>
      <c r="F344" s="2"/>
      <c r="G344" s="2"/>
      <c r="H344" s="2"/>
    </row>
    <row r="345" spans="1:8" x14ac:dyDescent="0.3">
      <c r="A345" s="2"/>
      <c r="B345" s="2"/>
      <c r="C345" s="2"/>
      <c r="D345" s="77"/>
      <c r="E345" s="77"/>
      <c r="F345" s="2"/>
      <c r="G345" s="2"/>
      <c r="H345" s="2"/>
    </row>
    <row r="346" spans="1:8" x14ac:dyDescent="0.3">
      <c r="A346" s="2"/>
      <c r="B346" s="2"/>
      <c r="C346" s="2"/>
      <c r="D346" s="77"/>
      <c r="E346" s="77"/>
      <c r="F346" s="2"/>
      <c r="G346" s="2"/>
      <c r="H346" s="2"/>
    </row>
    <row r="347" spans="1:8" x14ac:dyDescent="0.3">
      <c r="A347" s="2"/>
      <c r="B347" s="2"/>
      <c r="C347" s="2"/>
      <c r="D347" s="77"/>
      <c r="E347" s="77"/>
      <c r="F347" s="2"/>
      <c r="G347" s="2"/>
      <c r="H347" s="2"/>
    </row>
    <row r="348" spans="1:8" x14ac:dyDescent="0.3">
      <c r="A348" s="2"/>
      <c r="B348" s="2"/>
      <c r="C348" s="2"/>
      <c r="D348" s="77"/>
      <c r="E348" s="77"/>
      <c r="F348" s="2"/>
      <c r="G348" s="2"/>
      <c r="H348" s="2"/>
    </row>
    <row r="349" spans="1:8" x14ac:dyDescent="0.3">
      <c r="A349" s="2"/>
      <c r="B349" s="2"/>
      <c r="C349" s="2"/>
      <c r="D349" s="77"/>
      <c r="E349" s="77"/>
      <c r="F349" s="2"/>
      <c r="G349" s="2"/>
      <c r="H349" s="2"/>
    </row>
    <row r="350" spans="1:8" x14ac:dyDescent="0.3">
      <c r="A350" s="2"/>
      <c r="B350" s="2"/>
      <c r="C350" s="2"/>
      <c r="D350" s="77"/>
      <c r="E350" s="77"/>
      <c r="F350" s="2"/>
      <c r="G350" s="2"/>
      <c r="H350" s="2"/>
    </row>
    <row r="351" spans="1:8" x14ac:dyDescent="0.3">
      <c r="A351" s="2"/>
      <c r="B351" s="2"/>
      <c r="C351" s="2"/>
      <c r="D351" s="77"/>
      <c r="E351" s="77"/>
      <c r="F351" s="2"/>
      <c r="G351" s="2"/>
      <c r="H351" s="2"/>
    </row>
    <row r="352" spans="1:8" x14ac:dyDescent="0.3">
      <c r="A352" s="2"/>
      <c r="B352" s="2"/>
      <c r="C352" s="2"/>
      <c r="D352" s="77"/>
      <c r="E352" s="77"/>
      <c r="F352" s="2"/>
      <c r="G352" s="2"/>
      <c r="H352" s="2"/>
    </row>
    <row r="353" spans="1:8" x14ac:dyDescent="0.3">
      <c r="A353" s="2"/>
      <c r="B353" s="2"/>
      <c r="C353" s="2"/>
      <c r="D353" s="77"/>
      <c r="E353" s="77"/>
      <c r="F353" s="2"/>
      <c r="G353" s="2"/>
      <c r="H353" s="2"/>
    </row>
    <row r="354" spans="1:8" x14ac:dyDescent="0.3">
      <c r="A354" s="2"/>
      <c r="B354" s="2"/>
      <c r="C354" s="2"/>
      <c r="D354" s="77"/>
      <c r="E354" s="77"/>
      <c r="F354" s="2"/>
      <c r="G354" s="2"/>
      <c r="H354" s="2"/>
    </row>
    <row r="355" spans="1:8" x14ac:dyDescent="0.3">
      <c r="A355" s="2"/>
      <c r="B355" s="2"/>
      <c r="C355" s="2"/>
      <c r="D355" s="77"/>
      <c r="E355" s="77"/>
      <c r="F355" s="2"/>
      <c r="G355" s="2"/>
      <c r="H355" s="2"/>
    </row>
    <row r="356" spans="1:8" x14ac:dyDescent="0.3">
      <c r="A356" s="2"/>
      <c r="B356" s="2"/>
      <c r="C356" s="2"/>
      <c r="D356" s="77"/>
      <c r="E356" s="77"/>
      <c r="F356" s="2"/>
      <c r="G356" s="2"/>
      <c r="H356" s="2"/>
    </row>
    <row r="357" spans="1:8" x14ac:dyDescent="0.3">
      <c r="A357" s="2"/>
      <c r="B357" s="2"/>
      <c r="C357" s="2"/>
      <c r="D357" s="77"/>
      <c r="E357" s="77"/>
      <c r="F357" s="2"/>
      <c r="G357" s="2"/>
      <c r="H357" s="2"/>
    </row>
    <row r="358" spans="1:8" x14ac:dyDescent="0.3">
      <c r="A358" s="2"/>
      <c r="B358" s="2"/>
      <c r="C358" s="2"/>
      <c r="D358" s="77"/>
      <c r="E358" s="77"/>
      <c r="F358" s="2"/>
      <c r="G358" s="2"/>
      <c r="H358" s="2"/>
    </row>
    <row r="359" spans="1:8" x14ac:dyDescent="0.3">
      <c r="A359" s="2"/>
      <c r="B359" s="2"/>
      <c r="C359" s="2"/>
      <c r="D359" s="77"/>
      <c r="E359" s="77"/>
      <c r="F359" s="2"/>
      <c r="G359" s="2"/>
      <c r="H359" s="2"/>
    </row>
    <row r="360" spans="1:8" x14ac:dyDescent="0.3">
      <c r="A360" s="2"/>
      <c r="B360" s="2"/>
      <c r="C360" s="2"/>
      <c r="D360" s="77"/>
      <c r="E360" s="77"/>
      <c r="F360" s="2"/>
      <c r="G360" s="2"/>
      <c r="H360" s="2"/>
    </row>
    <row r="361" spans="1:8" x14ac:dyDescent="0.3">
      <c r="A361" s="2"/>
      <c r="B361" s="2"/>
      <c r="C361" s="2"/>
      <c r="D361" s="77"/>
      <c r="E361" s="77"/>
      <c r="F361" s="2"/>
      <c r="G361" s="2"/>
      <c r="H361" s="2"/>
    </row>
    <row r="362" spans="1:8" x14ac:dyDescent="0.3">
      <c r="A362" s="2"/>
      <c r="B362" s="2"/>
      <c r="C362" s="2"/>
      <c r="D362" s="77"/>
      <c r="E362" s="77"/>
      <c r="F362" s="2"/>
      <c r="G362" s="2"/>
      <c r="H362" s="2"/>
    </row>
    <row r="363" spans="1:8" x14ac:dyDescent="0.3">
      <c r="A363" s="2"/>
      <c r="B363" s="2"/>
      <c r="C363" s="2"/>
      <c r="D363" s="77"/>
      <c r="E363" s="77"/>
      <c r="F363" s="2"/>
      <c r="G363" s="2"/>
      <c r="H363" s="2"/>
    </row>
    <row r="364" spans="1:8" x14ac:dyDescent="0.3">
      <c r="A364" s="2"/>
      <c r="B364" s="2"/>
      <c r="C364" s="2"/>
      <c r="D364" s="77"/>
      <c r="E364" s="77"/>
      <c r="F364" s="2"/>
      <c r="G364" s="2"/>
      <c r="H364" s="2"/>
    </row>
    <row r="365" spans="1:8" x14ac:dyDescent="0.3">
      <c r="A365" s="2"/>
      <c r="B365" s="2"/>
      <c r="C365" s="2"/>
      <c r="D365" s="77"/>
      <c r="E365" s="77"/>
      <c r="F365" s="2"/>
      <c r="G365" s="2"/>
      <c r="H365" s="2"/>
    </row>
    <row r="366" spans="1:8" x14ac:dyDescent="0.3">
      <c r="A366" s="2"/>
      <c r="B366" s="2"/>
      <c r="C366" s="2"/>
      <c r="D366" s="77"/>
      <c r="E366" s="77"/>
      <c r="F366" s="2"/>
      <c r="G366" s="2"/>
      <c r="H366" s="2"/>
    </row>
    <row r="367" spans="1:8" x14ac:dyDescent="0.3">
      <c r="A367" s="2"/>
      <c r="B367" s="2"/>
      <c r="C367" s="2"/>
      <c r="D367" s="77"/>
      <c r="E367" s="77"/>
      <c r="F367" s="2"/>
      <c r="G367" s="2"/>
      <c r="H367" s="2"/>
    </row>
    <row r="368" spans="1:8" x14ac:dyDescent="0.3">
      <c r="A368" s="2"/>
      <c r="B368" s="2"/>
      <c r="C368" s="2"/>
      <c r="D368" s="77"/>
      <c r="E368" s="77"/>
      <c r="F368" s="2"/>
      <c r="G368" s="2"/>
      <c r="H368" s="2"/>
    </row>
    <row r="369" spans="1:8" x14ac:dyDescent="0.3">
      <c r="A369" s="2"/>
      <c r="B369" s="2"/>
      <c r="C369" s="2"/>
      <c r="D369" s="77"/>
      <c r="E369" s="77"/>
      <c r="F369" s="2"/>
      <c r="G369" s="2"/>
      <c r="H369" s="2"/>
    </row>
    <row r="370" spans="1:8" x14ac:dyDescent="0.3">
      <c r="A370" s="2"/>
      <c r="B370" s="2"/>
      <c r="C370" s="2"/>
      <c r="D370" s="77"/>
      <c r="E370" s="77"/>
      <c r="F370" s="2"/>
      <c r="G370" s="2"/>
      <c r="H370" s="2"/>
    </row>
    <row r="371" spans="1:8" x14ac:dyDescent="0.3">
      <c r="A371" s="2"/>
      <c r="B371" s="2"/>
      <c r="C371" s="2"/>
      <c r="D371" s="77"/>
      <c r="E371" s="77"/>
      <c r="F371" s="2"/>
      <c r="G371" s="2"/>
      <c r="H371" s="2"/>
    </row>
    <row r="372" spans="1:8" x14ac:dyDescent="0.3">
      <c r="A372" s="2"/>
      <c r="B372" s="2"/>
      <c r="C372" s="2"/>
      <c r="D372" s="77"/>
      <c r="E372" s="77"/>
      <c r="F372" s="2"/>
      <c r="G372" s="2"/>
      <c r="H372" s="2"/>
    </row>
    <row r="373" spans="1:8" x14ac:dyDescent="0.3">
      <c r="A373" s="2"/>
      <c r="B373" s="2"/>
      <c r="C373" s="2"/>
      <c r="D373" s="77"/>
      <c r="E373" s="77"/>
      <c r="F373" s="2"/>
      <c r="G373" s="2"/>
      <c r="H373" s="2"/>
    </row>
    <row r="374" spans="1:8" x14ac:dyDescent="0.3">
      <c r="A374" s="2"/>
      <c r="B374" s="2"/>
      <c r="C374" s="2"/>
      <c r="D374" s="77"/>
      <c r="E374" s="77"/>
      <c r="F374" s="2"/>
      <c r="G374" s="2"/>
      <c r="H374" s="2"/>
    </row>
    <row r="375" spans="1:8" x14ac:dyDescent="0.3">
      <c r="A375" s="2"/>
      <c r="B375" s="2"/>
      <c r="C375" s="2"/>
      <c r="D375" s="77"/>
      <c r="E375" s="77"/>
      <c r="F375" s="2"/>
      <c r="G375" s="2"/>
      <c r="H375" s="2"/>
    </row>
    <row r="376" spans="1:8" x14ac:dyDescent="0.3">
      <c r="A376" s="2"/>
      <c r="B376" s="2"/>
      <c r="C376" s="2"/>
      <c r="D376" s="77"/>
      <c r="E376" s="77"/>
      <c r="F376" s="2"/>
      <c r="G376" s="2"/>
      <c r="H376" s="2"/>
    </row>
    <row r="377" spans="1:8" x14ac:dyDescent="0.3">
      <c r="A377" s="2"/>
      <c r="B377" s="2"/>
      <c r="C377" s="2"/>
      <c r="D377" s="77"/>
      <c r="E377" s="77"/>
      <c r="F377" s="2"/>
      <c r="G377" s="2"/>
      <c r="H377" s="2"/>
    </row>
    <row r="378" spans="1:8" x14ac:dyDescent="0.3">
      <c r="A378" s="2"/>
      <c r="B378" s="2"/>
      <c r="C378" s="2"/>
      <c r="D378" s="77"/>
      <c r="E378" s="77"/>
      <c r="F378" s="2"/>
      <c r="G378" s="2"/>
      <c r="H378" s="2"/>
    </row>
    <row r="379" spans="1:8" x14ac:dyDescent="0.3">
      <c r="A379" s="2"/>
      <c r="B379" s="2"/>
      <c r="C379" s="2"/>
      <c r="D379" s="77"/>
      <c r="E379" s="77"/>
      <c r="F379" s="2"/>
      <c r="G379" s="2"/>
      <c r="H379" s="2"/>
    </row>
    <row r="380" spans="1:8" x14ac:dyDescent="0.3">
      <c r="A380" s="2"/>
      <c r="B380" s="2"/>
      <c r="C380" s="2"/>
      <c r="D380" s="77"/>
      <c r="E380" s="77"/>
      <c r="F380" s="2"/>
      <c r="G380" s="2"/>
      <c r="H380" s="2"/>
    </row>
    <row r="381" spans="1:8" x14ac:dyDescent="0.3">
      <c r="A381" s="2"/>
      <c r="B381" s="2"/>
      <c r="C381" s="2"/>
      <c r="D381" s="77"/>
      <c r="E381" s="77"/>
      <c r="F381" s="2"/>
      <c r="G381" s="2"/>
      <c r="H381" s="2"/>
    </row>
    <row r="382" spans="1:8" x14ac:dyDescent="0.3">
      <c r="A382" s="2"/>
      <c r="B382" s="2"/>
      <c r="C382" s="2"/>
      <c r="D382" s="77"/>
      <c r="E382" s="77"/>
      <c r="F382" s="2"/>
      <c r="G382" s="2"/>
      <c r="H382" s="2"/>
    </row>
    <row r="383" spans="1:8" x14ac:dyDescent="0.3">
      <c r="A383" s="2"/>
      <c r="B383" s="2"/>
      <c r="C383" s="2"/>
      <c r="D383" s="77"/>
      <c r="E383" s="77"/>
      <c r="F383" s="2"/>
      <c r="G383" s="2"/>
      <c r="H383" s="2"/>
    </row>
    <row r="384" spans="1:8" x14ac:dyDescent="0.3">
      <c r="A384" s="2"/>
      <c r="B384" s="2"/>
      <c r="C384" s="2"/>
      <c r="D384" s="77"/>
      <c r="E384" s="77"/>
      <c r="F384" s="2"/>
      <c r="G384" s="2"/>
      <c r="H384" s="2"/>
    </row>
    <row r="385" spans="1:8" x14ac:dyDescent="0.3">
      <c r="A385" s="2"/>
      <c r="B385" s="2"/>
      <c r="C385" s="2"/>
      <c r="D385" s="77"/>
      <c r="E385" s="77"/>
      <c r="F385" s="2"/>
      <c r="G385" s="2"/>
      <c r="H385" s="2"/>
    </row>
    <row r="386" spans="1:8" x14ac:dyDescent="0.3">
      <c r="A386" s="2"/>
      <c r="B386" s="2"/>
      <c r="C386" s="2"/>
      <c r="D386" s="77"/>
      <c r="E386" s="77"/>
      <c r="F386" s="2"/>
      <c r="G386" s="2"/>
      <c r="H386" s="2"/>
    </row>
    <row r="387" spans="1:8" x14ac:dyDescent="0.3">
      <c r="A387" s="2"/>
      <c r="B387" s="2"/>
      <c r="C387" s="2"/>
      <c r="D387" s="77"/>
      <c r="E387" s="77"/>
      <c r="F387" s="2"/>
      <c r="G387" s="2"/>
      <c r="H387" s="2"/>
    </row>
    <row r="388" spans="1:8" x14ac:dyDescent="0.3">
      <c r="A388" s="2"/>
      <c r="B388" s="2"/>
      <c r="C388" s="2"/>
      <c r="D388" s="77"/>
      <c r="E388" s="77"/>
      <c r="F388" s="2"/>
      <c r="G388" s="2"/>
      <c r="H388" s="2"/>
    </row>
    <row r="389" spans="1:8" x14ac:dyDescent="0.3">
      <c r="A389" s="2"/>
      <c r="B389" s="2"/>
      <c r="C389" s="2"/>
      <c r="D389" s="77"/>
      <c r="E389" s="77"/>
      <c r="F389" s="2"/>
      <c r="G389" s="2"/>
      <c r="H389" s="2"/>
    </row>
    <row r="390" spans="1:8" x14ac:dyDescent="0.3">
      <c r="A390" s="2"/>
      <c r="B390" s="2"/>
      <c r="C390" s="2"/>
      <c r="D390" s="77"/>
      <c r="E390" s="77"/>
      <c r="F390" s="2"/>
      <c r="G390" s="2"/>
      <c r="H390" s="2"/>
    </row>
    <row r="391" spans="1:8" x14ac:dyDescent="0.3">
      <c r="A391" s="2"/>
      <c r="B391" s="2"/>
      <c r="C391" s="2"/>
      <c r="D391" s="77"/>
      <c r="E391" s="77"/>
      <c r="F391" s="2"/>
      <c r="G391" s="2"/>
      <c r="H391" s="2"/>
    </row>
    <row r="392" spans="1:8" x14ac:dyDescent="0.3">
      <c r="A392" s="2"/>
      <c r="B392" s="2"/>
      <c r="C392" s="2"/>
      <c r="D392" s="77"/>
      <c r="E392" s="77"/>
      <c r="F392" s="2"/>
      <c r="G392" s="2"/>
      <c r="H392" s="2"/>
    </row>
    <row r="393" spans="1:8" x14ac:dyDescent="0.3">
      <c r="A393" s="2"/>
      <c r="B393" s="2"/>
      <c r="C393" s="2"/>
      <c r="D393" s="77"/>
      <c r="E393" s="77"/>
      <c r="F393" s="2"/>
      <c r="G393" s="2"/>
      <c r="H393" s="2"/>
    </row>
    <row r="394" spans="1:8" x14ac:dyDescent="0.3">
      <c r="A394" s="2"/>
      <c r="B394" s="2"/>
      <c r="C394" s="2"/>
      <c r="D394" s="77"/>
      <c r="E394" s="77"/>
      <c r="F394" s="2"/>
      <c r="G394" s="2"/>
      <c r="H394" s="2"/>
    </row>
    <row r="395" spans="1:8" x14ac:dyDescent="0.3">
      <c r="A395" s="2"/>
      <c r="B395" s="2"/>
      <c r="C395" s="2"/>
      <c r="D395" s="77"/>
      <c r="E395" s="77"/>
      <c r="F395" s="2"/>
      <c r="G395" s="2"/>
      <c r="H395" s="2"/>
    </row>
    <row r="396" spans="1:8" x14ac:dyDescent="0.3">
      <c r="A396" s="2"/>
      <c r="B396" s="2"/>
      <c r="C396" s="2"/>
      <c r="D396" s="77"/>
      <c r="E396" s="77"/>
      <c r="F396" s="2"/>
      <c r="G396" s="2"/>
      <c r="H396" s="2"/>
    </row>
    <row r="397" spans="1:8" x14ac:dyDescent="0.3">
      <c r="A397" s="2"/>
      <c r="B397" s="2"/>
      <c r="C397" s="2"/>
      <c r="D397" s="77"/>
      <c r="E397" s="77"/>
      <c r="F397" s="2"/>
      <c r="G397" s="2"/>
      <c r="H397" s="2"/>
    </row>
    <row r="398" spans="1:8" x14ac:dyDescent="0.3">
      <c r="A398" s="2"/>
      <c r="B398" s="2"/>
      <c r="C398" s="2"/>
      <c r="D398" s="77"/>
      <c r="E398" s="77"/>
      <c r="F398" s="2"/>
      <c r="G398" s="2"/>
      <c r="H398" s="2"/>
    </row>
    <row r="399" spans="1:8" x14ac:dyDescent="0.3">
      <c r="A399" s="2"/>
      <c r="B399" s="2"/>
      <c r="C399" s="2"/>
      <c r="D399" s="77"/>
      <c r="E399" s="77"/>
      <c r="F399" s="2"/>
      <c r="G399" s="2"/>
      <c r="H399" s="2"/>
    </row>
    <row r="400" spans="1:8" x14ac:dyDescent="0.3">
      <c r="A400" s="2"/>
      <c r="B400" s="2"/>
      <c r="C400" s="2"/>
      <c r="D400" s="77"/>
      <c r="E400" s="77"/>
      <c r="F400" s="2"/>
      <c r="G400" s="2"/>
      <c r="H400" s="2"/>
    </row>
    <row r="401" spans="1:8" x14ac:dyDescent="0.3">
      <c r="A401" s="2"/>
      <c r="B401" s="2"/>
      <c r="C401" s="2"/>
      <c r="D401" s="77"/>
      <c r="E401" s="77"/>
      <c r="F401" s="2"/>
      <c r="G401" s="2"/>
      <c r="H401" s="2"/>
    </row>
    <row r="402" spans="1:8" x14ac:dyDescent="0.3">
      <c r="A402" s="2"/>
      <c r="B402" s="2"/>
      <c r="C402" s="2"/>
      <c r="D402" s="77"/>
      <c r="E402" s="77"/>
      <c r="F402" s="2"/>
      <c r="G402" s="2"/>
      <c r="H402" s="2"/>
    </row>
    <row r="403" spans="1:8" x14ac:dyDescent="0.3">
      <c r="A403" s="2"/>
      <c r="B403" s="2"/>
      <c r="C403" s="2"/>
      <c r="D403" s="77"/>
      <c r="E403" s="77"/>
      <c r="F403" s="2"/>
      <c r="G403" s="2"/>
      <c r="H403" s="2"/>
    </row>
    <row r="404" spans="1:8" x14ac:dyDescent="0.3">
      <c r="A404" s="2"/>
      <c r="B404" s="2"/>
      <c r="C404" s="2"/>
      <c r="D404" s="77"/>
      <c r="E404" s="77"/>
      <c r="F404" s="2"/>
      <c r="G404" s="2"/>
      <c r="H404" s="2"/>
    </row>
    <row r="405" spans="1:8" x14ac:dyDescent="0.3">
      <c r="A405" s="2"/>
      <c r="B405" s="2"/>
      <c r="C405" s="2"/>
      <c r="D405" s="77"/>
      <c r="E405" s="77"/>
      <c r="F405" s="2"/>
      <c r="G405" s="2"/>
      <c r="H405" s="2"/>
    </row>
    <row r="406" spans="1:8" x14ac:dyDescent="0.3">
      <c r="A406" s="2"/>
      <c r="B406" s="2"/>
      <c r="C406" s="2"/>
      <c r="D406" s="77"/>
      <c r="E406" s="77"/>
      <c r="F406" s="2"/>
      <c r="G406" s="2"/>
      <c r="H406" s="2"/>
    </row>
    <row r="407" spans="1:8" x14ac:dyDescent="0.3">
      <c r="A407" s="2"/>
      <c r="B407" s="2"/>
      <c r="C407" s="2"/>
      <c r="D407" s="77"/>
      <c r="E407" s="77"/>
      <c r="F407" s="2"/>
      <c r="G407" s="2"/>
      <c r="H407" s="2"/>
    </row>
    <row r="408" spans="1:8" x14ac:dyDescent="0.3">
      <c r="A408" s="2"/>
      <c r="B408" s="2"/>
      <c r="C408" s="2"/>
      <c r="D408" s="77"/>
      <c r="E408" s="77"/>
      <c r="F408" s="2"/>
      <c r="G408" s="2"/>
      <c r="H408" s="2"/>
    </row>
    <row r="409" spans="1:8" x14ac:dyDescent="0.3">
      <c r="A409" s="2"/>
      <c r="B409" s="2"/>
      <c r="C409" s="2"/>
      <c r="D409" s="77"/>
      <c r="E409" s="77"/>
      <c r="F409" s="2"/>
      <c r="G409" s="2"/>
      <c r="H409" s="2"/>
    </row>
    <row r="410" spans="1:8" x14ac:dyDescent="0.3">
      <c r="A410" s="2"/>
      <c r="B410" s="2"/>
      <c r="C410" s="2"/>
      <c r="D410" s="77"/>
      <c r="E410" s="77"/>
      <c r="F410" s="2"/>
      <c r="G410" s="2"/>
      <c r="H410" s="2"/>
    </row>
    <row r="411" spans="1:8" x14ac:dyDescent="0.3">
      <c r="A411" s="2"/>
      <c r="B411" s="2"/>
      <c r="C411" s="2"/>
      <c r="D411" s="77"/>
      <c r="E411" s="77"/>
      <c r="F411" s="2"/>
      <c r="G411" s="2"/>
      <c r="H411" s="2"/>
    </row>
    <row r="412" spans="1:8" x14ac:dyDescent="0.3">
      <c r="A412" s="2"/>
      <c r="B412" s="2"/>
      <c r="C412" s="2"/>
      <c r="D412" s="77"/>
      <c r="E412" s="77"/>
      <c r="F412" s="2"/>
      <c r="G412" s="2"/>
      <c r="H412" s="2"/>
    </row>
    <row r="413" spans="1:8" x14ac:dyDescent="0.3">
      <c r="A413" s="2"/>
      <c r="B413" s="2"/>
      <c r="C413" s="2"/>
      <c r="D413" s="77"/>
      <c r="E413" s="77"/>
      <c r="F413" s="2"/>
      <c r="G413" s="2"/>
      <c r="H413" s="2"/>
    </row>
    <row r="414" spans="1:8" x14ac:dyDescent="0.3">
      <c r="A414" s="2"/>
      <c r="B414" s="2"/>
      <c r="C414" s="2"/>
      <c r="D414" s="77"/>
      <c r="E414" s="77"/>
      <c r="F414" s="2"/>
      <c r="G414" s="2"/>
      <c r="H414" s="2"/>
    </row>
    <row r="415" spans="1:8" x14ac:dyDescent="0.3">
      <c r="A415" s="2"/>
      <c r="B415" s="2"/>
      <c r="C415" s="2"/>
      <c r="D415" s="77"/>
      <c r="E415" s="77"/>
      <c r="F415" s="2"/>
      <c r="G415" s="2"/>
      <c r="H415" s="2"/>
    </row>
    <row r="416" spans="1:8" x14ac:dyDescent="0.3">
      <c r="A416" s="2"/>
      <c r="B416" s="2"/>
      <c r="C416" s="2"/>
      <c r="D416" s="77"/>
      <c r="E416" s="77"/>
      <c r="F416" s="2"/>
      <c r="G416" s="2"/>
      <c r="H416" s="2"/>
    </row>
    <row r="417" spans="1:8" x14ac:dyDescent="0.3">
      <c r="A417" s="2"/>
      <c r="B417" s="2"/>
      <c r="C417" s="2"/>
      <c r="D417" s="77"/>
      <c r="E417" s="77"/>
      <c r="F417" s="2"/>
      <c r="G417" s="2"/>
      <c r="H417" s="2"/>
    </row>
    <row r="418" spans="1:8" x14ac:dyDescent="0.3">
      <c r="A418" s="2"/>
      <c r="B418" s="2"/>
      <c r="C418" s="2"/>
      <c r="D418" s="77"/>
      <c r="E418" s="77"/>
      <c r="F418" s="2"/>
      <c r="G418" s="2"/>
      <c r="H418" s="2"/>
    </row>
    <row r="419" spans="1:8" x14ac:dyDescent="0.3">
      <c r="A419" s="2"/>
      <c r="B419" s="2"/>
      <c r="C419" s="2"/>
      <c r="D419" s="77"/>
      <c r="E419" s="77"/>
      <c r="F419" s="2"/>
      <c r="G419" s="2"/>
      <c r="H419" s="2"/>
    </row>
    <row r="420" spans="1:8" x14ac:dyDescent="0.3">
      <c r="A420" s="2"/>
      <c r="B420" s="2"/>
      <c r="C420" s="2"/>
      <c r="D420" s="77"/>
      <c r="E420" s="77"/>
      <c r="F420" s="2"/>
      <c r="G420" s="2"/>
      <c r="H420" s="2"/>
    </row>
    <row r="421" spans="1:8" x14ac:dyDescent="0.3">
      <c r="A421" s="2"/>
      <c r="B421" s="2"/>
      <c r="C421" s="2"/>
      <c r="D421" s="77"/>
      <c r="E421" s="77"/>
      <c r="F421" s="2"/>
      <c r="G421" s="2"/>
      <c r="H421" s="2"/>
    </row>
    <row r="422" spans="1:8" x14ac:dyDescent="0.3">
      <c r="A422" s="2"/>
      <c r="B422" s="2"/>
      <c r="C422" s="2"/>
      <c r="D422" s="77"/>
      <c r="E422" s="77"/>
      <c r="F422" s="2"/>
      <c r="G422" s="2"/>
      <c r="H422" s="2"/>
    </row>
    <row r="423" spans="1:8" x14ac:dyDescent="0.3">
      <c r="A423" s="2"/>
      <c r="B423" s="2"/>
      <c r="C423" s="2"/>
      <c r="D423" s="77"/>
      <c r="E423" s="77"/>
      <c r="F423" s="2"/>
      <c r="G423" s="2"/>
      <c r="H423" s="2"/>
    </row>
    <row r="424" spans="1:8" x14ac:dyDescent="0.3">
      <c r="A424" s="2"/>
      <c r="B424" s="2"/>
      <c r="C424" s="2"/>
      <c r="D424" s="77"/>
      <c r="E424" s="77"/>
      <c r="F424" s="2"/>
      <c r="G424" s="2"/>
      <c r="H424" s="2"/>
    </row>
    <row r="425" spans="1:8" x14ac:dyDescent="0.3">
      <c r="A425" s="2"/>
      <c r="B425" s="2"/>
      <c r="C425" s="2"/>
      <c r="D425" s="77"/>
      <c r="E425" s="77"/>
      <c r="F425" s="2"/>
      <c r="G425" s="2"/>
      <c r="H425" s="2"/>
    </row>
    <row r="426" spans="1:8" x14ac:dyDescent="0.3">
      <c r="A426" s="2"/>
      <c r="B426" s="2"/>
      <c r="C426" s="2"/>
      <c r="D426" s="77"/>
      <c r="E426" s="77"/>
      <c r="F426" s="2"/>
      <c r="G426" s="2"/>
      <c r="H426" s="2"/>
    </row>
    <row r="427" spans="1:8" x14ac:dyDescent="0.3">
      <c r="A427" s="2"/>
      <c r="B427" s="2"/>
      <c r="C427" s="2"/>
      <c r="D427" s="77"/>
      <c r="E427" s="77"/>
      <c r="F427" s="2"/>
      <c r="G427" s="2"/>
      <c r="H427" s="2"/>
    </row>
    <row r="428" spans="1:8" x14ac:dyDescent="0.3">
      <c r="A428" s="2"/>
      <c r="B428" s="2"/>
      <c r="C428" s="2"/>
      <c r="D428" s="77"/>
      <c r="E428" s="77"/>
      <c r="F428" s="2"/>
      <c r="G428" s="2"/>
      <c r="H428" s="2"/>
    </row>
    <row r="429" spans="1:8" x14ac:dyDescent="0.3">
      <c r="A429" s="2"/>
      <c r="B429" s="2"/>
      <c r="C429" s="2"/>
      <c r="D429" s="77"/>
      <c r="E429" s="77"/>
      <c r="F429" s="2"/>
      <c r="G429" s="2"/>
      <c r="H429" s="2"/>
    </row>
    <row r="430" spans="1:8" x14ac:dyDescent="0.3">
      <c r="A430" s="2"/>
      <c r="B430" s="2"/>
      <c r="C430" s="2"/>
      <c r="D430" s="77"/>
      <c r="E430" s="77"/>
      <c r="F430" s="2"/>
      <c r="G430" s="2"/>
      <c r="H430" s="2"/>
    </row>
    <row r="431" spans="1:8" x14ac:dyDescent="0.3">
      <c r="A431" s="2"/>
      <c r="B431" s="2"/>
      <c r="C431" s="2"/>
      <c r="D431" s="77"/>
      <c r="E431" s="77"/>
      <c r="F431" s="2"/>
      <c r="G431" s="2"/>
      <c r="H431" s="2"/>
    </row>
    <row r="432" spans="1:8" x14ac:dyDescent="0.3">
      <c r="A432" s="2"/>
      <c r="B432" s="2"/>
      <c r="C432" s="2"/>
      <c r="D432" s="77"/>
      <c r="E432" s="77"/>
      <c r="F432" s="2"/>
      <c r="G432" s="2"/>
      <c r="H432" s="2"/>
    </row>
    <row r="433" spans="1:8" x14ac:dyDescent="0.3">
      <c r="A433" s="2"/>
      <c r="B433" s="2"/>
      <c r="C433" s="2"/>
      <c r="D433" s="77"/>
      <c r="E433" s="77"/>
      <c r="F433" s="2"/>
      <c r="G433" s="2"/>
      <c r="H433" s="2"/>
    </row>
    <row r="434" spans="1:8" x14ac:dyDescent="0.3">
      <c r="A434" s="2"/>
      <c r="B434" s="2"/>
      <c r="C434" s="2"/>
      <c r="D434" s="77"/>
      <c r="E434" s="77"/>
      <c r="F434" s="2"/>
      <c r="G434" s="2"/>
      <c r="H434" s="2"/>
    </row>
    <row r="435" spans="1:8" x14ac:dyDescent="0.3">
      <c r="A435" s="2"/>
      <c r="B435" s="2"/>
      <c r="C435" s="2"/>
      <c r="D435" s="77"/>
      <c r="E435" s="77"/>
      <c r="F435" s="2"/>
      <c r="G435" s="2"/>
      <c r="H435" s="2"/>
    </row>
    <row r="436" spans="1:8" x14ac:dyDescent="0.3">
      <c r="A436" s="2"/>
      <c r="B436" s="2"/>
      <c r="C436" s="2"/>
      <c r="D436" s="77"/>
      <c r="E436" s="77"/>
      <c r="F436" s="2"/>
      <c r="G436" s="2"/>
      <c r="H436" s="2"/>
    </row>
    <row r="437" spans="1:8" x14ac:dyDescent="0.3">
      <c r="A437" s="2"/>
      <c r="B437" s="2"/>
      <c r="C437" s="2"/>
      <c r="D437" s="77"/>
      <c r="E437" s="77"/>
      <c r="F437" s="2"/>
      <c r="G437" s="2"/>
      <c r="H437" s="2"/>
    </row>
    <row r="438" spans="1:8" x14ac:dyDescent="0.3">
      <c r="A438" s="2"/>
      <c r="B438" s="2"/>
      <c r="C438" s="2"/>
      <c r="D438" s="77"/>
      <c r="E438" s="77"/>
      <c r="F438" s="2"/>
      <c r="G438" s="2"/>
      <c r="H438" s="2"/>
    </row>
    <row r="439" spans="1:8" x14ac:dyDescent="0.3">
      <c r="A439" s="2"/>
      <c r="B439" s="2"/>
      <c r="C439" s="2"/>
      <c r="D439" s="77"/>
      <c r="E439" s="77"/>
      <c r="F439" s="2"/>
      <c r="G439" s="2"/>
      <c r="H439" s="2"/>
    </row>
    <row r="440" spans="1:8" x14ac:dyDescent="0.3">
      <c r="A440" s="2"/>
      <c r="B440" s="2"/>
      <c r="C440" s="2"/>
      <c r="D440" s="77"/>
      <c r="E440" s="77"/>
      <c r="F440" s="2"/>
      <c r="G440" s="2"/>
      <c r="H440" s="2"/>
    </row>
    <row r="441" spans="1:8" x14ac:dyDescent="0.3">
      <c r="A441" s="2"/>
      <c r="B441" s="2"/>
      <c r="C441" s="2"/>
      <c r="D441" s="77"/>
      <c r="E441" s="77"/>
      <c r="F441" s="2"/>
      <c r="G441" s="2"/>
      <c r="H441" s="2"/>
    </row>
    <row r="442" spans="1:8" x14ac:dyDescent="0.3">
      <c r="A442" s="2"/>
      <c r="B442" s="2"/>
      <c r="C442" s="2"/>
      <c r="D442" s="77"/>
      <c r="E442" s="77"/>
      <c r="F442" s="2"/>
      <c r="G442" s="2"/>
      <c r="H442" s="2"/>
    </row>
    <row r="443" spans="1:8" x14ac:dyDescent="0.3">
      <c r="A443" s="2"/>
      <c r="B443" s="2"/>
      <c r="C443" s="2"/>
      <c r="D443" s="77"/>
      <c r="E443" s="77"/>
      <c r="F443" s="2"/>
      <c r="G443" s="2"/>
      <c r="H443" s="2"/>
    </row>
    <row r="444" spans="1:8" x14ac:dyDescent="0.3">
      <c r="A444" s="2"/>
      <c r="B444" s="2"/>
      <c r="C444" s="2"/>
      <c r="D444" s="77"/>
      <c r="E444" s="77"/>
      <c r="F444" s="2"/>
      <c r="G444" s="2"/>
      <c r="H444" s="2"/>
    </row>
    <row r="445" spans="1:8" x14ac:dyDescent="0.3">
      <c r="A445" s="2"/>
      <c r="B445" s="2"/>
      <c r="C445" s="2"/>
      <c r="D445" s="77"/>
      <c r="E445" s="77"/>
      <c r="F445" s="2"/>
      <c r="G445" s="2"/>
      <c r="H445" s="2"/>
    </row>
    <row r="446" spans="1:8" x14ac:dyDescent="0.3">
      <c r="A446" s="2"/>
      <c r="B446" s="2"/>
      <c r="C446" s="2"/>
      <c r="D446" s="77"/>
      <c r="E446" s="77"/>
      <c r="F446" s="2"/>
      <c r="G446" s="2"/>
      <c r="H446" s="2"/>
    </row>
    <row r="447" spans="1:8" x14ac:dyDescent="0.3">
      <c r="A447" s="2"/>
      <c r="B447" s="2"/>
      <c r="C447" s="2"/>
      <c r="D447" s="77"/>
      <c r="E447" s="77"/>
      <c r="F447" s="2"/>
      <c r="G447" s="2"/>
      <c r="H447" s="2"/>
    </row>
    <row r="448" spans="1:8" x14ac:dyDescent="0.3">
      <c r="A448" s="2"/>
      <c r="B448" s="2"/>
      <c r="C448" s="2"/>
      <c r="D448" s="77"/>
      <c r="E448" s="77"/>
      <c r="F448" s="2"/>
      <c r="G448" s="2"/>
      <c r="H448" s="2"/>
    </row>
    <row r="449" spans="1:8" x14ac:dyDescent="0.3">
      <c r="A449" s="2"/>
      <c r="B449" s="2"/>
      <c r="C449" s="2"/>
      <c r="D449" s="77"/>
      <c r="E449" s="77"/>
      <c r="F449" s="2"/>
      <c r="G449" s="2"/>
      <c r="H449" s="2"/>
    </row>
    <row r="450" spans="1:8" x14ac:dyDescent="0.3">
      <c r="A450" s="2"/>
      <c r="B450" s="2"/>
      <c r="C450" s="2"/>
      <c r="D450" s="77"/>
      <c r="E450" s="77"/>
      <c r="F450" s="2"/>
      <c r="G450" s="2"/>
      <c r="H450" s="2"/>
    </row>
    <row r="451" spans="1:8" x14ac:dyDescent="0.3">
      <c r="A451" s="2"/>
      <c r="B451" s="2"/>
      <c r="C451" s="2"/>
      <c r="D451" s="77"/>
      <c r="E451" s="77"/>
      <c r="F451" s="2"/>
      <c r="G451" s="2"/>
      <c r="H451" s="2"/>
    </row>
    <row r="452" spans="1:8" x14ac:dyDescent="0.3">
      <c r="A452" s="2"/>
      <c r="B452" s="2"/>
      <c r="C452" s="2"/>
      <c r="D452" s="77"/>
      <c r="E452" s="77"/>
      <c r="F452" s="2"/>
      <c r="G452" s="2"/>
      <c r="H452" s="2"/>
    </row>
    <row r="453" spans="1:8" x14ac:dyDescent="0.3">
      <c r="A453" s="2"/>
      <c r="B453" s="2"/>
      <c r="C453" s="2"/>
      <c r="D453" s="77"/>
      <c r="E453" s="77"/>
      <c r="F453" s="2"/>
      <c r="G453" s="2"/>
      <c r="H453" s="2"/>
    </row>
    <row r="454" spans="1:8" x14ac:dyDescent="0.3">
      <c r="A454" s="2"/>
      <c r="B454" s="2"/>
      <c r="C454" s="2"/>
      <c r="D454" s="77"/>
      <c r="E454" s="77"/>
      <c r="F454" s="2"/>
      <c r="G454" s="2"/>
      <c r="H454" s="2"/>
    </row>
    <row r="455" spans="1:8" x14ac:dyDescent="0.3">
      <c r="A455" s="2"/>
      <c r="B455" s="2"/>
      <c r="C455" s="2"/>
      <c r="D455" s="77"/>
      <c r="E455" s="77"/>
      <c r="F455" s="2"/>
      <c r="G455" s="2"/>
      <c r="H455" s="2"/>
    </row>
    <row r="456" spans="1:8" x14ac:dyDescent="0.3">
      <c r="A456" s="2"/>
      <c r="B456" s="2"/>
      <c r="C456" s="2"/>
      <c r="D456" s="77"/>
      <c r="E456" s="77"/>
      <c r="F456" s="2"/>
      <c r="G456" s="2"/>
      <c r="H456" s="2"/>
    </row>
    <row r="457" spans="1:8" x14ac:dyDescent="0.3">
      <c r="A457" s="2"/>
      <c r="B457" s="2"/>
      <c r="C457" s="2"/>
      <c r="D457" s="77"/>
      <c r="E457" s="77"/>
      <c r="F457" s="2"/>
      <c r="G457" s="2"/>
      <c r="H457" s="2"/>
    </row>
    <row r="458" spans="1:8" x14ac:dyDescent="0.3">
      <c r="A458" s="2"/>
      <c r="B458" s="2"/>
      <c r="C458" s="2"/>
      <c r="D458" s="77"/>
      <c r="E458" s="77"/>
      <c r="F458" s="2"/>
      <c r="G458" s="2"/>
      <c r="H458" s="2"/>
    </row>
    <row r="459" spans="1:8" x14ac:dyDescent="0.3">
      <c r="A459" s="2"/>
      <c r="B459" s="2"/>
      <c r="C459" s="2"/>
      <c r="D459" s="77"/>
      <c r="E459" s="77"/>
      <c r="F459" s="2"/>
      <c r="G459" s="2"/>
      <c r="H459" s="2"/>
    </row>
    <row r="460" spans="1:8" x14ac:dyDescent="0.3">
      <c r="A460" s="2"/>
      <c r="B460" s="2"/>
      <c r="C460" s="2"/>
      <c r="D460" s="77"/>
      <c r="E460" s="77"/>
      <c r="F460" s="2"/>
      <c r="G460" s="2"/>
      <c r="H460" s="2"/>
    </row>
    <row r="461" spans="1:8" x14ac:dyDescent="0.3">
      <c r="A461" s="2"/>
      <c r="B461" s="2"/>
      <c r="C461" s="2"/>
      <c r="D461" s="77"/>
      <c r="E461" s="77"/>
      <c r="F461" s="2"/>
      <c r="G461" s="2"/>
      <c r="H461" s="2"/>
    </row>
    <row r="462" spans="1:8" x14ac:dyDescent="0.3">
      <c r="A462" s="2"/>
      <c r="B462" s="2"/>
      <c r="C462" s="2"/>
      <c r="D462" s="77"/>
      <c r="E462" s="77"/>
      <c r="F462" s="2"/>
      <c r="G462" s="2"/>
      <c r="H462" s="2"/>
    </row>
    <row r="463" spans="1:8" x14ac:dyDescent="0.3">
      <c r="A463" s="2"/>
      <c r="B463" s="2"/>
      <c r="C463" s="2"/>
      <c r="D463" s="77"/>
      <c r="E463" s="77"/>
      <c r="F463" s="2"/>
      <c r="G463" s="2"/>
      <c r="H463" s="2"/>
    </row>
    <row r="464" spans="1:8" x14ac:dyDescent="0.3">
      <c r="A464" s="2"/>
      <c r="B464" s="2"/>
      <c r="C464" s="2"/>
      <c r="D464" s="77"/>
      <c r="E464" s="77"/>
      <c r="F464" s="2"/>
      <c r="G464" s="2"/>
      <c r="H464" s="2"/>
    </row>
    <row r="465" spans="1:8" x14ac:dyDescent="0.3">
      <c r="A465" s="2"/>
      <c r="B465" s="2"/>
      <c r="C465" s="2"/>
      <c r="D465" s="77"/>
      <c r="E465" s="77"/>
      <c r="F465" s="2"/>
      <c r="G465" s="2"/>
      <c r="H465" s="2"/>
    </row>
    <row r="466" spans="1:8" x14ac:dyDescent="0.3">
      <c r="A466" s="2"/>
      <c r="B466" s="2"/>
      <c r="C466" s="2"/>
      <c r="D466" s="77"/>
      <c r="E466" s="77"/>
      <c r="F466" s="2"/>
      <c r="G466" s="2"/>
      <c r="H466" s="2"/>
    </row>
    <row r="467" spans="1:8" x14ac:dyDescent="0.3">
      <c r="A467" s="2"/>
      <c r="B467" s="2"/>
      <c r="C467" s="2"/>
      <c r="D467" s="77"/>
      <c r="E467" s="77"/>
      <c r="F467" s="2"/>
      <c r="G467" s="2"/>
      <c r="H467" s="2"/>
    </row>
    <row r="468" spans="1:8" x14ac:dyDescent="0.3">
      <c r="A468" s="2"/>
      <c r="B468" s="2"/>
      <c r="C468" s="2"/>
      <c r="D468" s="77"/>
      <c r="E468" s="77"/>
      <c r="F468" s="2"/>
      <c r="G468" s="2"/>
      <c r="H468" s="2"/>
    </row>
    <row r="469" spans="1:8" x14ac:dyDescent="0.3">
      <c r="A469" s="2"/>
      <c r="B469" s="2"/>
      <c r="C469" s="2"/>
      <c r="D469" s="77"/>
      <c r="E469" s="77"/>
      <c r="F469" s="2"/>
      <c r="G469" s="2"/>
      <c r="H469" s="2"/>
    </row>
    <row r="470" spans="1:8" x14ac:dyDescent="0.3">
      <c r="A470" s="2"/>
      <c r="B470" s="2"/>
      <c r="C470" s="2"/>
      <c r="D470" s="77"/>
      <c r="E470" s="77"/>
      <c r="F470" s="2"/>
      <c r="G470" s="2"/>
      <c r="H470" s="2"/>
    </row>
    <row r="471" spans="1:8" x14ac:dyDescent="0.3">
      <c r="A471" s="2"/>
      <c r="B471" s="2"/>
      <c r="C471" s="2"/>
      <c r="D471" s="77"/>
      <c r="E471" s="77"/>
      <c r="F471" s="2"/>
      <c r="G471" s="2"/>
      <c r="H471" s="2"/>
    </row>
    <row r="472" spans="1:8" x14ac:dyDescent="0.3">
      <c r="A472" s="2"/>
      <c r="B472" s="2"/>
      <c r="C472" s="2"/>
      <c r="D472" s="77"/>
      <c r="E472" s="77"/>
      <c r="F472" s="2"/>
      <c r="G472" s="2"/>
      <c r="H472" s="2"/>
    </row>
    <row r="473" spans="1:8" x14ac:dyDescent="0.3">
      <c r="A473" s="2"/>
      <c r="B473" s="2"/>
      <c r="C473" s="2"/>
      <c r="D473" s="77"/>
      <c r="E473" s="77"/>
      <c r="F473" s="2"/>
      <c r="G473" s="2"/>
      <c r="H473" s="2"/>
    </row>
    <row r="474" spans="1:8" x14ac:dyDescent="0.3">
      <c r="A474" s="2"/>
      <c r="B474" s="2"/>
      <c r="C474" s="2"/>
      <c r="D474" s="77"/>
      <c r="E474" s="77"/>
      <c r="F474" s="2"/>
      <c r="G474" s="2"/>
      <c r="H474" s="2"/>
    </row>
    <row r="475" spans="1:8" x14ac:dyDescent="0.3">
      <c r="A475" s="2"/>
      <c r="B475" s="2"/>
      <c r="C475" s="2"/>
      <c r="D475" s="77"/>
      <c r="E475" s="77"/>
      <c r="F475" s="2"/>
      <c r="G475" s="2"/>
      <c r="H475" s="2"/>
    </row>
    <row r="476" spans="1:8" x14ac:dyDescent="0.3">
      <c r="A476" s="2"/>
      <c r="B476" s="2"/>
      <c r="C476" s="2"/>
      <c r="D476" s="77"/>
      <c r="E476" s="77"/>
      <c r="F476" s="2"/>
      <c r="G476" s="2"/>
      <c r="H476" s="2"/>
    </row>
    <row r="477" spans="1:8" x14ac:dyDescent="0.3">
      <c r="A477" s="2"/>
      <c r="B477" s="2"/>
      <c r="C477" s="2"/>
      <c r="D477" s="77"/>
      <c r="E477" s="77"/>
      <c r="F477" s="2"/>
      <c r="G477" s="2"/>
      <c r="H477" s="2"/>
    </row>
    <row r="478" spans="1:8" x14ac:dyDescent="0.3">
      <c r="A478" s="2"/>
      <c r="B478" s="2"/>
      <c r="C478" s="2"/>
      <c r="D478" s="77"/>
      <c r="E478" s="77"/>
      <c r="F478" s="2"/>
      <c r="G478" s="2"/>
      <c r="H478" s="2"/>
    </row>
    <row r="479" spans="1:8" x14ac:dyDescent="0.3">
      <c r="A479" s="2"/>
      <c r="B479" s="2"/>
      <c r="C479" s="2"/>
      <c r="D479" s="77"/>
      <c r="E479" s="77"/>
      <c r="F479" s="2"/>
      <c r="G479" s="2"/>
      <c r="H479" s="2"/>
    </row>
    <row r="480" spans="1:8" x14ac:dyDescent="0.3">
      <c r="A480" s="2"/>
      <c r="B480" s="2"/>
      <c r="C480" s="2"/>
      <c r="D480" s="77"/>
      <c r="E480" s="77"/>
      <c r="F480" s="2"/>
      <c r="G480" s="2"/>
      <c r="H480" s="2"/>
    </row>
    <row r="481" spans="1:8" x14ac:dyDescent="0.3">
      <c r="A481" s="2"/>
      <c r="B481" s="2"/>
      <c r="C481" s="2"/>
      <c r="D481" s="77"/>
      <c r="E481" s="77"/>
      <c r="F481" s="2"/>
      <c r="G481" s="2"/>
      <c r="H481" s="2"/>
    </row>
    <row r="482" spans="1:8" x14ac:dyDescent="0.3">
      <c r="A482" s="2"/>
      <c r="B482" s="2"/>
      <c r="C482" s="2"/>
      <c r="D482" s="77"/>
      <c r="E482" s="77"/>
      <c r="F482" s="2"/>
      <c r="G482" s="2"/>
      <c r="H482" s="2"/>
    </row>
    <row r="483" spans="1:8" x14ac:dyDescent="0.3">
      <c r="A483" s="2"/>
      <c r="B483" s="2"/>
      <c r="C483" s="2"/>
      <c r="D483" s="77"/>
      <c r="E483" s="77"/>
      <c r="F483" s="2"/>
      <c r="G483" s="2"/>
      <c r="H483" s="2"/>
    </row>
    <row r="484" spans="1:8" x14ac:dyDescent="0.3">
      <c r="A484" s="2"/>
      <c r="B484" s="2"/>
      <c r="C484" s="2"/>
      <c r="D484" s="77"/>
      <c r="E484" s="77"/>
      <c r="F484" s="2"/>
      <c r="G484" s="2"/>
      <c r="H484" s="2"/>
    </row>
    <row r="485" spans="1:8" x14ac:dyDescent="0.3">
      <c r="A485" s="2"/>
      <c r="B485" s="2"/>
      <c r="C485" s="2"/>
      <c r="D485" s="77"/>
      <c r="E485" s="77"/>
      <c r="F485" s="2"/>
      <c r="G485" s="2"/>
      <c r="H485" s="2"/>
    </row>
    <row r="486" spans="1:8" x14ac:dyDescent="0.3">
      <c r="A486" s="2"/>
      <c r="B486" s="2"/>
      <c r="C486" s="2"/>
      <c r="D486" s="77"/>
      <c r="E486" s="77"/>
      <c r="F486" s="2"/>
      <c r="G486" s="2"/>
      <c r="H486" s="2"/>
    </row>
    <row r="487" spans="1:8" x14ac:dyDescent="0.3">
      <c r="A487" s="2"/>
      <c r="B487" s="2"/>
      <c r="C487" s="2"/>
      <c r="D487" s="77"/>
      <c r="E487" s="77"/>
      <c r="F487" s="2"/>
      <c r="G487" s="2"/>
      <c r="H487" s="2"/>
    </row>
    <row r="488" spans="1:8" x14ac:dyDescent="0.3">
      <c r="A488" s="2"/>
      <c r="B488" s="2"/>
      <c r="C488" s="2"/>
      <c r="D488" s="77"/>
      <c r="E488" s="77"/>
      <c r="F488" s="2"/>
      <c r="G488" s="2"/>
      <c r="H488" s="2"/>
    </row>
    <row r="489" spans="1:8" x14ac:dyDescent="0.3">
      <c r="A489" s="2"/>
      <c r="B489" s="2"/>
      <c r="C489" s="2"/>
      <c r="D489" s="77"/>
      <c r="E489" s="77"/>
      <c r="F489" s="2"/>
      <c r="G489" s="2"/>
      <c r="H489" s="2"/>
    </row>
    <row r="490" spans="1:8" x14ac:dyDescent="0.3">
      <c r="A490" s="2"/>
      <c r="B490" s="2"/>
      <c r="C490" s="2"/>
      <c r="D490" s="77"/>
      <c r="E490" s="77"/>
      <c r="F490" s="2"/>
      <c r="G490" s="2"/>
      <c r="H490" s="2"/>
    </row>
    <row r="491" spans="1:8" x14ac:dyDescent="0.3">
      <c r="A491" s="2"/>
      <c r="B491" s="2"/>
      <c r="C491" s="2"/>
      <c r="D491" s="77"/>
      <c r="E491" s="77"/>
      <c r="F491" s="2"/>
      <c r="G491" s="2"/>
      <c r="H491" s="2"/>
    </row>
    <row r="492" spans="1:8" x14ac:dyDescent="0.3">
      <c r="A492" s="2"/>
      <c r="B492" s="2"/>
      <c r="C492" s="2"/>
      <c r="D492" s="77"/>
      <c r="E492" s="77"/>
      <c r="F492" s="2"/>
      <c r="G492" s="2"/>
      <c r="H492" s="2"/>
    </row>
    <row r="493" spans="1:8" x14ac:dyDescent="0.3">
      <c r="A493" s="2"/>
      <c r="B493" s="2"/>
      <c r="C493" s="2"/>
      <c r="D493" s="77"/>
      <c r="E493" s="77"/>
      <c r="F493" s="2"/>
      <c r="G493" s="2"/>
      <c r="H493" s="2"/>
    </row>
    <row r="494" spans="1:8" x14ac:dyDescent="0.3">
      <c r="A494" s="2"/>
      <c r="B494" s="2"/>
      <c r="C494" s="2"/>
      <c r="D494" s="77"/>
      <c r="E494" s="77"/>
      <c r="F494" s="2"/>
      <c r="G494" s="2"/>
      <c r="H494" s="2"/>
    </row>
    <row r="495" spans="1:8" x14ac:dyDescent="0.3">
      <c r="A495" s="2"/>
      <c r="B495" s="2"/>
      <c r="C495" s="2"/>
      <c r="D495" s="77"/>
      <c r="E495" s="77"/>
      <c r="F495" s="2"/>
      <c r="G495" s="2"/>
      <c r="H495" s="2"/>
    </row>
    <row r="496" spans="1:8" x14ac:dyDescent="0.3">
      <c r="A496" s="2"/>
      <c r="B496" s="2"/>
      <c r="C496" s="2"/>
      <c r="D496" s="77"/>
      <c r="E496" s="77"/>
      <c r="F496" s="2"/>
      <c r="G496" s="2"/>
      <c r="H496" s="2"/>
    </row>
    <row r="497" spans="1:8" x14ac:dyDescent="0.3">
      <c r="A497" s="2"/>
      <c r="B497" s="2"/>
      <c r="C497" s="2"/>
      <c r="D497" s="77"/>
      <c r="E497" s="77"/>
      <c r="F497" s="2"/>
      <c r="G497" s="2"/>
      <c r="H497" s="2"/>
    </row>
    <row r="498" spans="1:8" x14ac:dyDescent="0.3">
      <c r="A498" s="2"/>
      <c r="B498" s="2"/>
      <c r="C498" s="2"/>
      <c r="D498" s="77"/>
      <c r="E498" s="77"/>
      <c r="F498" s="2"/>
      <c r="G498" s="2"/>
      <c r="H498" s="2"/>
    </row>
    <row r="499" spans="1:8" x14ac:dyDescent="0.3">
      <c r="A499" s="2"/>
      <c r="B499" s="2"/>
      <c r="C499" s="2"/>
      <c r="D499" s="77"/>
      <c r="E499" s="77"/>
      <c r="F499" s="2"/>
      <c r="G499" s="2"/>
      <c r="H499" s="2"/>
    </row>
    <row r="500" spans="1:8" x14ac:dyDescent="0.3">
      <c r="A500" s="2"/>
      <c r="B500" s="2"/>
      <c r="C500" s="2"/>
      <c r="D500" s="77"/>
      <c r="E500" s="77"/>
      <c r="F500" s="2"/>
      <c r="G500" s="2"/>
      <c r="H500" s="2"/>
    </row>
    <row r="501" spans="1:8" x14ac:dyDescent="0.3">
      <c r="A501" s="2"/>
      <c r="B501" s="2"/>
      <c r="C501" s="2"/>
      <c r="D501" s="77"/>
      <c r="E501" s="77"/>
      <c r="F501" s="2"/>
      <c r="G501" s="2"/>
      <c r="H501" s="2"/>
    </row>
    <row r="502" spans="1:8" x14ac:dyDescent="0.3">
      <c r="A502" s="2"/>
      <c r="B502" s="2"/>
      <c r="C502" s="2"/>
      <c r="D502" s="77"/>
      <c r="E502" s="77"/>
      <c r="F502" s="2"/>
      <c r="G502" s="2"/>
      <c r="H502" s="2"/>
    </row>
    <row r="503" spans="1:8" x14ac:dyDescent="0.3">
      <c r="A503" s="2"/>
      <c r="B503" s="2"/>
      <c r="C503" s="2"/>
      <c r="D503" s="77"/>
      <c r="E503" s="77"/>
      <c r="F503" s="2"/>
      <c r="G503" s="2"/>
      <c r="H503" s="2"/>
    </row>
    <row r="504" spans="1:8" x14ac:dyDescent="0.3">
      <c r="A504" s="2"/>
      <c r="B504" s="2"/>
      <c r="C504" s="2"/>
      <c r="D504" s="77"/>
      <c r="E504" s="77"/>
      <c r="F504" s="2"/>
      <c r="G504" s="2"/>
      <c r="H504" s="2"/>
    </row>
    <row r="505" spans="1:8" x14ac:dyDescent="0.3">
      <c r="A505" s="2"/>
      <c r="B505" s="2"/>
      <c r="C505" s="2"/>
      <c r="D505" s="77"/>
      <c r="E505" s="77"/>
      <c r="F505" s="2"/>
      <c r="G505" s="2"/>
      <c r="H505" s="2"/>
    </row>
    <row r="506" spans="1:8" x14ac:dyDescent="0.3">
      <c r="A506" s="2"/>
      <c r="B506" s="2"/>
      <c r="C506" s="2"/>
      <c r="D506" s="77"/>
      <c r="E506" s="77"/>
      <c r="F506" s="2"/>
      <c r="G506" s="2"/>
      <c r="H506" s="2"/>
    </row>
    <row r="507" spans="1:8" x14ac:dyDescent="0.3">
      <c r="A507" s="2"/>
      <c r="B507" s="2"/>
      <c r="C507" s="2"/>
      <c r="D507" s="77"/>
      <c r="E507" s="77"/>
      <c r="F507" s="2"/>
      <c r="G507" s="2"/>
      <c r="H507" s="2"/>
    </row>
    <row r="508" spans="1:8" x14ac:dyDescent="0.3">
      <c r="A508" s="2"/>
      <c r="B508" s="2"/>
      <c r="C508" s="2"/>
      <c r="D508" s="77"/>
      <c r="E508" s="77"/>
      <c r="F508" s="2"/>
      <c r="G508" s="2"/>
      <c r="H508" s="2"/>
    </row>
    <row r="509" spans="1:8" x14ac:dyDescent="0.3">
      <c r="A509" s="2"/>
      <c r="B509" s="2"/>
      <c r="C509" s="2"/>
      <c r="D509" s="77"/>
      <c r="E509" s="77"/>
      <c r="F509" s="2"/>
      <c r="G509" s="2"/>
      <c r="H509" s="2"/>
    </row>
    <row r="510" spans="1:8" x14ac:dyDescent="0.3">
      <c r="A510" s="2"/>
      <c r="B510" s="2"/>
      <c r="C510" s="2"/>
      <c r="D510" s="77"/>
      <c r="E510" s="77"/>
      <c r="F510" s="2"/>
      <c r="G510" s="2"/>
      <c r="H510" s="2"/>
    </row>
    <row r="511" spans="1:8" x14ac:dyDescent="0.3">
      <c r="A511" s="2"/>
      <c r="B511" s="2"/>
      <c r="C511" s="2"/>
      <c r="D511" s="77"/>
      <c r="E511" s="77"/>
      <c r="F511" s="2"/>
      <c r="G511" s="2"/>
      <c r="H511" s="2"/>
    </row>
    <row r="512" spans="1:8" x14ac:dyDescent="0.3">
      <c r="A512" s="2"/>
      <c r="B512" s="2"/>
      <c r="C512" s="2"/>
      <c r="D512" s="77"/>
      <c r="E512" s="77"/>
      <c r="F512" s="2"/>
      <c r="G512" s="2"/>
      <c r="H512" s="2"/>
    </row>
    <row r="513" spans="1:8" x14ac:dyDescent="0.3">
      <c r="A513" s="2"/>
      <c r="B513" s="2"/>
      <c r="C513" s="2"/>
      <c r="D513" s="77"/>
      <c r="E513" s="77"/>
      <c r="F513" s="2"/>
      <c r="G513" s="2"/>
      <c r="H513" s="2"/>
    </row>
    <row r="514" spans="1:8" x14ac:dyDescent="0.3">
      <c r="A514" s="2"/>
      <c r="B514" s="2"/>
      <c r="C514" s="2"/>
      <c r="D514" s="77"/>
      <c r="E514" s="77"/>
      <c r="F514" s="2"/>
      <c r="G514" s="2"/>
      <c r="H514" s="2"/>
    </row>
    <row r="515" spans="1:8" x14ac:dyDescent="0.3">
      <c r="A515" s="2"/>
      <c r="B515" s="2"/>
      <c r="C515" s="2"/>
      <c r="D515" s="77"/>
      <c r="E515" s="77"/>
      <c r="F515" s="2"/>
      <c r="G515" s="2"/>
      <c r="H515" s="2"/>
    </row>
    <row r="516" spans="1:8" x14ac:dyDescent="0.3">
      <c r="A516" s="2"/>
      <c r="B516" s="2"/>
      <c r="C516" s="2"/>
      <c r="D516" s="77"/>
      <c r="E516" s="77"/>
      <c r="F516" s="2"/>
      <c r="G516" s="2"/>
      <c r="H516" s="2"/>
    </row>
    <row r="517" spans="1:8" x14ac:dyDescent="0.3">
      <c r="A517" s="2"/>
      <c r="B517" s="2"/>
      <c r="C517" s="2"/>
      <c r="D517" s="77"/>
      <c r="E517" s="77"/>
      <c r="F517" s="2"/>
      <c r="G517" s="2"/>
      <c r="H517" s="2"/>
    </row>
    <row r="518" spans="1:8" x14ac:dyDescent="0.3">
      <c r="A518" s="2"/>
      <c r="B518" s="2"/>
      <c r="C518" s="2"/>
      <c r="D518" s="77"/>
      <c r="E518" s="77"/>
      <c r="F518" s="2"/>
      <c r="G518" s="2"/>
      <c r="H518" s="2"/>
    </row>
    <row r="519" spans="1:8" x14ac:dyDescent="0.3">
      <c r="A519" s="2"/>
      <c r="B519" s="2"/>
      <c r="C519" s="2"/>
      <c r="D519" s="77"/>
      <c r="E519" s="77"/>
      <c r="F519" s="2"/>
      <c r="G519" s="2"/>
      <c r="H519" s="2"/>
    </row>
    <row r="520" spans="1:8" x14ac:dyDescent="0.3">
      <c r="A520" s="2"/>
      <c r="B520" s="2"/>
      <c r="C520" s="2"/>
      <c r="D520" s="77"/>
      <c r="E520" s="77"/>
      <c r="F520" s="2"/>
      <c r="G520" s="2"/>
      <c r="H520" s="2"/>
    </row>
    <row r="521" spans="1:8" x14ac:dyDescent="0.3">
      <c r="A521" s="2"/>
      <c r="B521" s="2"/>
      <c r="C521" s="2"/>
      <c r="D521" s="77"/>
      <c r="E521" s="77"/>
      <c r="F521" s="2"/>
      <c r="G521" s="2"/>
      <c r="H521" s="2"/>
    </row>
    <row r="522" spans="1:8" x14ac:dyDescent="0.3">
      <c r="A522" s="2"/>
      <c r="B522" s="2"/>
      <c r="C522" s="2"/>
      <c r="D522" s="77"/>
      <c r="E522" s="77"/>
      <c r="F522" s="2"/>
      <c r="G522" s="2"/>
      <c r="H522" s="2"/>
    </row>
    <row r="523" spans="1:8" x14ac:dyDescent="0.3">
      <c r="A523" s="2"/>
      <c r="B523" s="2"/>
      <c r="C523" s="2"/>
      <c r="D523" s="77"/>
      <c r="E523" s="77"/>
      <c r="F523" s="2"/>
      <c r="G523" s="2"/>
      <c r="H523" s="2"/>
    </row>
    <row r="524" spans="1:8" x14ac:dyDescent="0.3">
      <c r="A524" s="2"/>
      <c r="B524" s="2"/>
      <c r="C524" s="2"/>
      <c r="D524" s="77"/>
      <c r="E524" s="77"/>
      <c r="F524" s="2"/>
      <c r="G524" s="2"/>
      <c r="H524" s="2"/>
    </row>
    <row r="525" spans="1:8" x14ac:dyDescent="0.3">
      <c r="A525" s="2"/>
      <c r="B525" s="2"/>
      <c r="C525" s="2"/>
      <c r="D525" s="77"/>
      <c r="E525" s="77"/>
      <c r="F525" s="2"/>
      <c r="G525" s="2"/>
      <c r="H525" s="2"/>
    </row>
    <row r="526" spans="1:8" x14ac:dyDescent="0.3">
      <c r="A526" s="2"/>
      <c r="B526" s="2"/>
      <c r="C526" s="2"/>
      <c r="D526" s="77"/>
      <c r="E526" s="77"/>
      <c r="F526" s="2"/>
      <c r="G526" s="2"/>
      <c r="H526" s="2"/>
    </row>
    <row r="527" spans="1:8" x14ac:dyDescent="0.3">
      <c r="A527" s="2"/>
      <c r="B527" s="2"/>
      <c r="C527" s="2"/>
      <c r="D527" s="77"/>
      <c r="E527" s="77"/>
      <c r="F527" s="2"/>
      <c r="G527" s="2"/>
      <c r="H527" s="2"/>
    </row>
    <row r="528" spans="1:8" x14ac:dyDescent="0.3">
      <c r="A528" s="2"/>
      <c r="B528" s="2"/>
      <c r="C528" s="2"/>
      <c r="D528" s="77"/>
      <c r="E528" s="77"/>
      <c r="F528" s="2"/>
      <c r="G528" s="2"/>
      <c r="H528" s="2"/>
    </row>
    <row r="529" spans="1:8" x14ac:dyDescent="0.3">
      <c r="A529" s="2"/>
      <c r="B529" s="2"/>
      <c r="C529" s="2"/>
      <c r="D529" s="77"/>
      <c r="E529" s="77"/>
      <c r="F529" s="2"/>
      <c r="G529" s="2"/>
      <c r="H529" s="2"/>
    </row>
    <row r="530" spans="1:8" x14ac:dyDescent="0.3">
      <c r="A530" s="2"/>
      <c r="B530" s="2"/>
      <c r="C530" s="2"/>
      <c r="D530" s="77"/>
      <c r="E530" s="77"/>
      <c r="F530" s="2"/>
      <c r="G530" s="2"/>
      <c r="H530" s="2"/>
    </row>
    <row r="531" spans="1:8" x14ac:dyDescent="0.3">
      <c r="A531" s="2"/>
      <c r="B531" s="2"/>
      <c r="C531" s="2"/>
      <c r="D531" s="77"/>
      <c r="E531" s="77"/>
      <c r="F531" s="2"/>
      <c r="G531" s="2"/>
      <c r="H531" s="2"/>
    </row>
    <row r="532" spans="1:8" x14ac:dyDescent="0.3">
      <c r="A532" s="2"/>
      <c r="B532" s="2"/>
      <c r="C532" s="2"/>
      <c r="D532" s="77"/>
      <c r="E532" s="77"/>
      <c r="F532" s="2"/>
      <c r="G532" s="2"/>
      <c r="H532" s="2"/>
    </row>
    <row r="533" spans="1:8" x14ac:dyDescent="0.3">
      <c r="A533" s="2"/>
      <c r="B533" s="2"/>
      <c r="C533" s="2"/>
      <c r="D533" s="77"/>
      <c r="E533" s="77"/>
      <c r="F533" s="2"/>
      <c r="G533" s="2"/>
      <c r="H533" s="2"/>
    </row>
    <row r="534" spans="1:8" x14ac:dyDescent="0.3">
      <c r="A534" s="2"/>
      <c r="B534" s="2"/>
      <c r="C534" s="2"/>
      <c r="D534" s="77"/>
      <c r="E534" s="77"/>
      <c r="F534" s="2"/>
      <c r="G534" s="2"/>
      <c r="H534" s="2"/>
    </row>
    <row r="535" spans="1:8" x14ac:dyDescent="0.3">
      <c r="A535" s="2"/>
      <c r="B535" s="2"/>
      <c r="C535" s="2"/>
      <c r="D535" s="77"/>
      <c r="E535" s="77"/>
      <c r="F535" s="2"/>
      <c r="G535" s="2"/>
      <c r="H535" s="2"/>
    </row>
    <row r="536" spans="1:8" x14ac:dyDescent="0.3">
      <c r="A536" s="2"/>
      <c r="B536" s="2"/>
      <c r="C536" s="2"/>
      <c r="D536" s="77"/>
      <c r="E536" s="77"/>
      <c r="F536" s="2"/>
      <c r="G536" s="2"/>
      <c r="H536" s="2"/>
    </row>
    <row r="537" spans="1:8" x14ac:dyDescent="0.3">
      <c r="A537" s="2"/>
      <c r="B537" s="2"/>
      <c r="C537" s="2"/>
      <c r="D537" s="77"/>
      <c r="E537" s="77"/>
      <c r="F537" s="2"/>
      <c r="G537" s="2"/>
      <c r="H537" s="2"/>
    </row>
    <row r="538" spans="1:8" x14ac:dyDescent="0.3">
      <c r="A538" s="2"/>
      <c r="B538" s="2"/>
      <c r="C538" s="2"/>
      <c r="D538" s="77"/>
      <c r="E538" s="77"/>
      <c r="F538" s="2"/>
      <c r="G538" s="2"/>
      <c r="H538" s="2"/>
    </row>
    <row r="539" spans="1:8" x14ac:dyDescent="0.3">
      <c r="A539" s="2"/>
      <c r="B539" s="2"/>
      <c r="C539" s="2"/>
      <c r="D539" s="77"/>
      <c r="E539" s="77"/>
      <c r="F539" s="2"/>
      <c r="G539" s="2"/>
      <c r="H539" s="2"/>
    </row>
    <row r="540" spans="1:8" x14ac:dyDescent="0.3">
      <c r="A540" s="2"/>
      <c r="B540" s="2"/>
      <c r="C540" s="2"/>
      <c r="D540" s="77"/>
      <c r="E540" s="77"/>
      <c r="F540" s="2"/>
      <c r="G540" s="2"/>
      <c r="H540" s="2"/>
    </row>
    <row r="541" spans="1:8" x14ac:dyDescent="0.3">
      <c r="A541" s="2"/>
      <c r="B541" s="2"/>
      <c r="C541" s="2"/>
      <c r="D541" s="77"/>
      <c r="E541" s="77"/>
      <c r="F541" s="2"/>
      <c r="G541" s="2"/>
      <c r="H541" s="2"/>
    </row>
    <row r="542" spans="1:8" x14ac:dyDescent="0.3">
      <c r="A542" s="2"/>
      <c r="B542" s="2"/>
      <c r="C542" s="2"/>
      <c r="D542" s="77"/>
      <c r="E542" s="77"/>
      <c r="F542" s="2"/>
      <c r="G542" s="2"/>
      <c r="H542" s="2"/>
    </row>
    <row r="543" spans="1:8" x14ac:dyDescent="0.3">
      <c r="A543" s="2"/>
      <c r="B543" s="2"/>
      <c r="C543" s="2"/>
      <c r="D543" s="77"/>
      <c r="E543" s="77"/>
      <c r="F543" s="2"/>
      <c r="G543" s="2"/>
      <c r="H543" s="2"/>
    </row>
    <row r="544" spans="1:8" x14ac:dyDescent="0.3">
      <c r="A544" s="2"/>
      <c r="B544" s="2"/>
      <c r="C544" s="2"/>
      <c r="D544" s="77"/>
      <c r="E544" s="77"/>
      <c r="F544" s="2"/>
      <c r="G544" s="2"/>
      <c r="H544" s="2"/>
    </row>
    <row r="545" spans="1:8" x14ac:dyDescent="0.3">
      <c r="A545" s="2"/>
      <c r="B545" s="2"/>
      <c r="C545" s="2"/>
      <c r="D545" s="77"/>
      <c r="E545" s="77"/>
      <c r="F545" s="2"/>
      <c r="G545" s="2"/>
      <c r="H545" s="2"/>
    </row>
    <row r="546" spans="1:8" x14ac:dyDescent="0.3">
      <c r="A546" s="2"/>
      <c r="B546" s="2"/>
      <c r="C546" s="2"/>
      <c r="D546" s="77"/>
      <c r="E546" s="77"/>
      <c r="F546" s="2"/>
      <c r="G546" s="2"/>
      <c r="H546" s="2"/>
    </row>
    <row r="547" spans="1:8" x14ac:dyDescent="0.3">
      <c r="A547" s="2"/>
      <c r="B547" s="2"/>
      <c r="C547" s="2"/>
      <c r="D547" s="77"/>
      <c r="E547" s="77"/>
      <c r="F547" s="2"/>
      <c r="G547" s="2"/>
      <c r="H547" s="2"/>
    </row>
    <row r="548" spans="1:8" x14ac:dyDescent="0.3">
      <c r="A548" s="2"/>
      <c r="B548" s="2"/>
      <c r="C548" s="2"/>
      <c r="D548" s="77"/>
      <c r="E548" s="77"/>
      <c r="F548" s="2"/>
      <c r="G548" s="2"/>
      <c r="H548" s="2"/>
    </row>
    <row r="549" spans="1:8" x14ac:dyDescent="0.3">
      <c r="A549" s="2"/>
      <c r="B549" s="2"/>
      <c r="C549" s="2"/>
      <c r="D549" s="77"/>
      <c r="E549" s="77"/>
      <c r="F549" s="2"/>
      <c r="G549" s="2"/>
      <c r="H549" s="2"/>
    </row>
    <row r="550" spans="1:8" x14ac:dyDescent="0.3">
      <c r="A550" s="2"/>
      <c r="B550" s="2"/>
      <c r="C550" s="2"/>
      <c r="D550" s="77"/>
      <c r="E550" s="77"/>
      <c r="F550" s="2"/>
      <c r="G550" s="2"/>
      <c r="H550" s="2"/>
    </row>
    <row r="551" spans="1:8" x14ac:dyDescent="0.3">
      <c r="A551" s="2"/>
      <c r="B551" s="2"/>
      <c r="C551" s="2"/>
      <c r="D551" s="77"/>
      <c r="E551" s="77"/>
      <c r="F551" s="2"/>
      <c r="G551" s="2"/>
      <c r="H551" s="2"/>
    </row>
    <row r="552" spans="1:8" x14ac:dyDescent="0.3">
      <c r="A552" s="2"/>
      <c r="B552" s="2"/>
      <c r="C552" s="2"/>
      <c r="D552" s="77"/>
      <c r="E552" s="77"/>
      <c r="F552" s="2"/>
      <c r="G552" s="2"/>
      <c r="H552" s="2"/>
    </row>
    <row r="553" spans="1:8" x14ac:dyDescent="0.3">
      <c r="A553" s="2"/>
      <c r="B553" s="2"/>
      <c r="C553" s="2"/>
      <c r="D553" s="77"/>
      <c r="E553" s="77"/>
      <c r="F553" s="2"/>
      <c r="G553" s="2"/>
      <c r="H553" s="2"/>
    </row>
    <row r="554" spans="1:8" x14ac:dyDescent="0.3">
      <c r="A554" s="2"/>
      <c r="B554" s="2"/>
      <c r="C554" s="2"/>
      <c r="D554" s="77"/>
      <c r="E554" s="77"/>
      <c r="F554" s="2"/>
      <c r="G554" s="2"/>
      <c r="H554" s="2"/>
    </row>
    <row r="555" spans="1:8" x14ac:dyDescent="0.3">
      <c r="A555" s="2"/>
      <c r="B555" s="2"/>
      <c r="C555" s="2"/>
      <c r="D555" s="77"/>
      <c r="E555" s="77"/>
      <c r="F555" s="2"/>
      <c r="G555" s="2"/>
      <c r="H555" s="2"/>
    </row>
    <row r="556" spans="1:8" x14ac:dyDescent="0.3">
      <c r="A556" s="2"/>
      <c r="B556" s="2"/>
      <c r="C556" s="2"/>
      <c r="D556" s="77"/>
      <c r="E556" s="77"/>
      <c r="F556" s="2"/>
      <c r="G556" s="2"/>
      <c r="H556" s="2"/>
    </row>
    <row r="557" spans="1:8" x14ac:dyDescent="0.3">
      <c r="A557" s="2"/>
      <c r="B557" s="2"/>
      <c r="C557" s="2"/>
      <c r="D557" s="77"/>
      <c r="E557" s="77"/>
      <c r="F557" s="2"/>
      <c r="G557" s="2"/>
      <c r="H557" s="2"/>
    </row>
    <row r="558" spans="1:8" x14ac:dyDescent="0.3">
      <c r="A558" s="2"/>
      <c r="B558" s="2"/>
      <c r="C558" s="2"/>
      <c r="D558" s="77"/>
      <c r="E558" s="77"/>
      <c r="F558" s="2"/>
      <c r="G558" s="2"/>
      <c r="H558" s="2"/>
    </row>
    <row r="559" spans="1:8" x14ac:dyDescent="0.3">
      <c r="A559" s="2"/>
      <c r="B559" s="2"/>
      <c r="C559" s="2"/>
      <c r="D559" s="77"/>
      <c r="E559" s="77"/>
      <c r="F559" s="2"/>
      <c r="G559" s="2"/>
      <c r="H559" s="2"/>
    </row>
    <row r="560" spans="1:8" x14ac:dyDescent="0.3">
      <c r="A560" s="2"/>
      <c r="B560" s="2"/>
      <c r="C560" s="2"/>
      <c r="D560" s="77"/>
      <c r="E560" s="77"/>
      <c r="F560" s="2"/>
      <c r="G560" s="2"/>
      <c r="H560" s="2"/>
    </row>
    <row r="561" spans="1:8" x14ac:dyDescent="0.3">
      <c r="A561" s="2"/>
      <c r="B561" s="2"/>
      <c r="C561" s="2"/>
      <c r="D561" s="77"/>
      <c r="E561" s="77"/>
      <c r="F561" s="2"/>
      <c r="G561" s="2"/>
      <c r="H561" s="2"/>
    </row>
    <row r="562" spans="1:8" x14ac:dyDescent="0.3">
      <c r="A562" s="2"/>
      <c r="B562" s="2"/>
      <c r="C562" s="2"/>
      <c r="D562" s="77"/>
      <c r="E562" s="77"/>
      <c r="F562" s="2"/>
      <c r="G562" s="2"/>
      <c r="H562" s="2"/>
    </row>
    <row r="563" spans="1:8" x14ac:dyDescent="0.3">
      <c r="A563" s="2"/>
      <c r="B563" s="2"/>
      <c r="C563" s="2"/>
      <c r="D563" s="77"/>
      <c r="E563" s="77"/>
      <c r="F563" s="2"/>
      <c r="G563" s="2"/>
      <c r="H563" s="2"/>
    </row>
    <row r="564" spans="1:8" x14ac:dyDescent="0.3">
      <c r="A564" s="2"/>
      <c r="B564" s="2"/>
      <c r="C564" s="2"/>
      <c r="D564" s="77"/>
      <c r="E564" s="77"/>
      <c r="F564" s="2"/>
      <c r="G564" s="2"/>
      <c r="H564" s="2"/>
    </row>
    <row r="565" spans="1:8" x14ac:dyDescent="0.3">
      <c r="A565" s="2"/>
      <c r="B565" s="2"/>
      <c r="C565" s="2"/>
      <c r="D565" s="77"/>
      <c r="E565" s="77"/>
      <c r="F565" s="2"/>
      <c r="G565" s="2"/>
      <c r="H565" s="2"/>
    </row>
    <row r="566" spans="1:8" x14ac:dyDescent="0.3">
      <c r="A566" s="2"/>
      <c r="B566" s="2"/>
      <c r="C566" s="2"/>
      <c r="D566" s="77"/>
      <c r="E566" s="77"/>
      <c r="F566" s="2"/>
      <c r="G566" s="2"/>
      <c r="H566" s="2"/>
    </row>
    <row r="567" spans="1:8" x14ac:dyDescent="0.3">
      <c r="A567" s="2"/>
      <c r="B567" s="2"/>
      <c r="C567" s="2"/>
      <c r="D567" s="77"/>
      <c r="E567" s="77"/>
      <c r="F567" s="2"/>
      <c r="G567" s="2"/>
      <c r="H567" s="2"/>
    </row>
    <row r="568" spans="1:8" x14ac:dyDescent="0.3">
      <c r="A568" s="2"/>
      <c r="B568" s="2"/>
      <c r="C568" s="2"/>
      <c r="D568" s="77"/>
      <c r="E568" s="77"/>
      <c r="F568" s="2"/>
      <c r="G568" s="2"/>
      <c r="H568" s="2"/>
    </row>
    <row r="569" spans="1:8" x14ac:dyDescent="0.3">
      <c r="A569" s="2"/>
      <c r="B569" s="2"/>
      <c r="C569" s="2"/>
      <c r="D569" s="77"/>
      <c r="E569" s="77"/>
      <c r="F569" s="2"/>
      <c r="G569" s="2"/>
      <c r="H569" s="2"/>
    </row>
    <row r="570" spans="1:8" x14ac:dyDescent="0.3">
      <c r="A570" s="2"/>
      <c r="B570" s="2"/>
      <c r="C570" s="2"/>
      <c r="D570" s="77"/>
      <c r="E570" s="77"/>
      <c r="F570" s="2"/>
      <c r="G570" s="2"/>
      <c r="H570" s="2"/>
    </row>
    <row r="571" spans="1:8" x14ac:dyDescent="0.3">
      <c r="A571" s="2"/>
      <c r="B571" s="2"/>
      <c r="C571" s="2"/>
      <c r="D571" s="77"/>
      <c r="E571" s="77"/>
      <c r="F571" s="2"/>
      <c r="G571" s="2"/>
      <c r="H571" s="2"/>
    </row>
    <row r="572" spans="1:8" x14ac:dyDescent="0.3">
      <c r="A572" s="2"/>
      <c r="B572" s="2"/>
      <c r="C572" s="2"/>
      <c r="D572" s="77"/>
      <c r="E572" s="77"/>
      <c r="F572" s="2"/>
      <c r="G572" s="2"/>
      <c r="H572" s="2"/>
    </row>
    <row r="573" spans="1:8" x14ac:dyDescent="0.3">
      <c r="A573" s="2"/>
      <c r="B573" s="2"/>
      <c r="C573" s="2"/>
      <c r="D573" s="77"/>
      <c r="E573" s="77"/>
      <c r="F573" s="2"/>
      <c r="G573" s="2"/>
      <c r="H573" s="2"/>
    </row>
    <row r="574" spans="1:8" x14ac:dyDescent="0.3">
      <c r="A574" s="2"/>
      <c r="B574" s="2"/>
      <c r="C574" s="2"/>
      <c r="D574" s="77"/>
      <c r="E574" s="77"/>
      <c r="F574" s="2"/>
      <c r="G574" s="2"/>
      <c r="H574" s="2"/>
    </row>
    <row r="575" spans="1:8" x14ac:dyDescent="0.3">
      <c r="A575" s="2"/>
      <c r="B575" s="2"/>
      <c r="C575" s="2"/>
      <c r="D575" s="77"/>
      <c r="E575" s="77"/>
      <c r="F575" s="2"/>
      <c r="G575" s="2"/>
      <c r="H575" s="2"/>
    </row>
    <row r="576" spans="1:8" x14ac:dyDescent="0.3">
      <c r="A576" s="2"/>
      <c r="B576" s="2"/>
      <c r="C576" s="2"/>
      <c r="D576" s="77"/>
      <c r="E576" s="77"/>
      <c r="F576" s="2"/>
      <c r="G576" s="2"/>
      <c r="H576" s="2"/>
    </row>
    <row r="577" spans="1:8" x14ac:dyDescent="0.3">
      <c r="A577" s="2"/>
      <c r="B577" s="2"/>
      <c r="C577" s="2"/>
      <c r="D577" s="77"/>
      <c r="E577" s="77"/>
      <c r="F577" s="2"/>
      <c r="G577" s="2"/>
      <c r="H577" s="2"/>
    </row>
    <row r="578" spans="1:8" x14ac:dyDescent="0.3">
      <c r="A578" s="2"/>
      <c r="B578" s="2"/>
      <c r="C578" s="2"/>
      <c r="D578" s="77"/>
      <c r="E578" s="77"/>
      <c r="F578" s="2"/>
      <c r="G578" s="2"/>
      <c r="H578" s="2"/>
    </row>
    <row r="579" spans="1:8" x14ac:dyDescent="0.3">
      <c r="A579" s="2"/>
      <c r="B579" s="2"/>
      <c r="C579" s="2"/>
      <c r="D579" s="77"/>
      <c r="E579" s="77"/>
      <c r="F579" s="2"/>
      <c r="G579" s="2"/>
      <c r="H579" s="2"/>
    </row>
    <row r="580" spans="1:8" x14ac:dyDescent="0.3">
      <c r="A580" s="2"/>
      <c r="B580" s="2"/>
      <c r="C580" s="2"/>
      <c r="D580" s="77"/>
      <c r="E580" s="77"/>
      <c r="F580" s="2"/>
      <c r="G580" s="2"/>
      <c r="H580" s="2"/>
    </row>
    <row r="581" spans="1:8" x14ac:dyDescent="0.3">
      <c r="A581" s="2"/>
      <c r="B581" s="2"/>
      <c r="C581" s="2"/>
      <c r="D581" s="77"/>
      <c r="E581" s="77"/>
      <c r="F581" s="2"/>
      <c r="G581" s="2"/>
      <c r="H581" s="2"/>
    </row>
    <row r="582" spans="1:8" x14ac:dyDescent="0.3">
      <c r="A582" s="2"/>
      <c r="B582" s="2"/>
      <c r="C582" s="2"/>
      <c r="D582" s="77"/>
      <c r="E582" s="77"/>
      <c r="F582" s="2"/>
      <c r="G582" s="2"/>
      <c r="H582" s="2"/>
    </row>
  </sheetData>
  <autoFilter ref="A1:H210">
    <sortState ref="A2:H210">
      <sortCondition ref="D1:D210"/>
    </sortState>
  </autoFilter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8"/>
  <sheetViews>
    <sheetView zoomScale="110" zoomScaleNormal="110" workbookViewId="0">
      <pane xSplit="2" ySplit="2" topLeftCell="N3" activePane="bottomRight" state="frozen"/>
      <selection pane="topRight" activeCell="C1" sqref="C1"/>
      <selection pane="bottomLeft" activeCell="A3" sqref="A3"/>
      <selection pane="bottomRight" activeCell="N18" sqref="N18"/>
    </sheetView>
  </sheetViews>
  <sheetFormatPr baseColWidth="10" defaultColWidth="11.21875" defaultRowHeight="14.4" x14ac:dyDescent="0.3"/>
  <cols>
    <col min="1" max="1" width="4.21875" customWidth="1"/>
    <col min="2" max="2" width="34.77734375" customWidth="1"/>
    <col min="3" max="14" width="19.77734375" customWidth="1"/>
    <col min="15" max="15" width="6.21875" customWidth="1"/>
    <col min="16" max="16" width="15.21875" customWidth="1"/>
    <col min="17" max="17" width="13.77734375" bestFit="1" customWidth="1"/>
    <col min="18" max="18" width="18.21875" bestFit="1" customWidth="1"/>
    <col min="19" max="19" width="13.77734375" bestFit="1" customWidth="1"/>
  </cols>
  <sheetData>
    <row r="2" spans="2:19" ht="19.5" customHeight="1" x14ac:dyDescent="0.3">
      <c r="C2" s="10" t="s">
        <v>18</v>
      </c>
      <c r="D2" s="10" t="s">
        <v>19</v>
      </c>
      <c r="E2" s="10" t="s">
        <v>20</v>
      </c>
      <c r="F2" s="10" t="s">
        <v>21</v>
      </c>
      <c r="G2" s="10" t="s">
        <v>22</v>
      </c>
      <c r="H2" s="10" t="s">
        <v>23</v>
      </c>
      <c r="I2" s="10" t="s">
        <v>24</v>
      </c>
      <c r="J2" s="10" t="s">
        <v>25</v>
      </c>
      <c r="K2" s="10" t="s">
        <v>26</v>
      </c>
      <c r="L2" s="10" t="s">
        <v>27</v>
      </c>
      <c r="M2" s="10" t="s">
        <v>28</v>
      </c>
      <c r="N2" s="10" t="s">
        <v>29</v>
      </c>
      <c r="P2" s="10" t="s">
        <v>30</v>
      </c>
    </row>
    <row r="3" spans="2:19" ht="12.75" customHeight="1" x14ac:dyDescent="0.3"/>
    <row r="4" spans="2:19" ht="19.5" customHeight="1" x14ac:dyDescent="0.3">
      <c r="B4" s="14" t="s">
        <v>31</v>
      </c>
      <c r="C4" s="103">
        <f>(SUM(Janvier!$E$2:$E$857)-SUM(Janvier!$D$2:$D$857))</f>
        <v>0</v>
      </c>
      <c r="D4" s="103">
        <f>(SUM(Février!$E$2:$E$875)-SUM(Février!$D$2:$D$875))+C4</f>
        <v>0</v>
      </c>
      <c r="E4" s="103">
        <f>(SUM(Mars!$E$2:$E$739)-SUM(Mars!$D$2:$D$739))+D4</f>
        <v>-3.53</v>
      </c>
      <c r="F4" s="103">
        <f>(SUM(Avril!$E$2:$E$822)-SUM(Avril!$D$2:$D$822))+E4</f>
        <v>10189.710000000001</v>
      </c>
      <c r="G4" s="103">
        <f>(SUM(Mai!$E$2:$E$741)-SUM(Mai!$D$2:$D$741))+F4</f>
        <v>5970.6769999999997</v>
      </c>
      <c r="H4" s="103">
        <f>(SUM(Juin!$E$2:$E$793)-SUM(Juin!$D$2:$D$793))+G4</f>
        <v>19753.437000000002</v>
      </c>
      <c r="I4" s="103">
        <f>(SUM(Juillet!$E$2:$E$694)-SUM(Juillet!$D$2:$D$694))+H4</f>
        <v>19688.884000000002</v>
      </c>
      <c r="J4" s="103">
        <f>(SUM(Aout!$E$2:$E$768)-SUM(Aout!$D$2:$D$768))+I4</f>
        <v>13817.582000000002</v>
      </c>
      <c r="K4" s="103">
        <f>(SUM(Septembre!$E$2:$E$806)-SUM(Septembre!$D$2:$D$806))+J4</f>
        <v>3876.2120000000068</v>
      </c>
      <c r="L4" s="103">
        <f>(SUM(Octobre!$E$2:$E$59)-SUM(Octobre!$D$2:$D$53))+K4</f>
        <v>39039.359000000004</v>
      </c>
      <c r="M4" s="103">
        <f>(SUM(Novembre!$E$2:$E$793)-SUM(Novembre!$D$2:$D$793))+L4</f>
        <v>-34810.042000000067</v>
      </c>
      <c r="N4" s="103">
        <f>(SUM(Décembre!$E$2:$E$793)-SUM(Décembre!$D$2:$D$793))+M4</f>
        <v>38929.406999999956</v>
      </c>
      <c r="O4" s="104"/>
      <c r="P4" s="103">
        <f>SUM(C4:N4)</f>
        <v>116451.69599999988</v>
      </c>
    </row>
    <row r="5" spans="2:19" ht="19.5" customHeight="1" x14ac:dyDescent="0.3">
      <c r="B5" s="14" t="s">
        <v>32</v>
      </c>
      <c r="C5" s="103"/>
      <c r="D5" s="103"/>
      <c r="E5" s="103">
        <v>-3.53</v>
      </c>
      <c r="F5" s="103">
        <v>10189.709999999999</v>
      </c>
      <c r="G5" s="103">
        <v>5970.6769999999997</v>
      </c>
      <c r="H5" s="103">
        <v>19753.437000000002</v>
      </c>
      <c r="I5" s="103">
        <v>19688.883999999998</v>
      </c>
      <c r="J5" s="103">
        <v>13817.582</v>
      </c>
      <c r="K5" s="103">
        <v>3876.212</v>
      </c>
      <c r="L5" s="103">
        <v>39039.358999999997</v>
      </c>
      <c r="M5" s="103">
        <v>-34810.042000000001</v>
      </c>
      <c r="N5" s="103"/>
      <c r="O5" s="104"/>
      <c r="P5" s="103">
        <f>SUM(C5:N5)</f>
        <v>77522.28899999999</v>
      </c>
    </row>
    <row r="6" spans="2:19" ht="12" customHeight="1" x14ac:dyDescent="0.3"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</row>
    <row r="7" spans="2:19" ht="17.25" customHeight="1" x14ac:dyDescent="0.3">
      <c r="B7" s="15" t="s">
        <v>9</v>
      </c>
      <c r="C7" s="105">
        <f>SUMIF(Janvier!$G$2:$G$857,"Facture Client",Janvier!$E$2:$E$857)</f>
        <v>0</v>
      </c>
      <c r="D7" s="105">
        <f>SUMIF(Février!$G$2:$G$876,"Facture Client",Février!$E$2:$E$876)</f>
        <v>0</v>
      </c>
      <c r="E7" s="105">
        <f>SUMIF(Mars!$G$2:$G$740,"Facture Client",Mars!$E$2:$E$740)</f>
        <v>0</v>
      </c>
      <c r="F7" s="105">
        <f>SUMIF(Avril!$G$2:$G$821,"Facture Client",Avril!$E$2:$E$821)</f>
        <v>0</v>
      </c>
      <c r="G7" s="105">
        <f ca="1">SUMIF(Mai!$G$2:$G$745,"Facture Client",Mai!$E$2:$E$740)</f>
        <v>0</v>
      </c>
      <c r="H7" s="105">
        <f>SUMIF(Juin!$G$2:$G$793,"Facture Client",Juin!$E$2:$E$793)</f>
        <v>0</v>
      </c>
      <c r="I7" s="105">
        <f>SUMIF(Juillet!$G$2:$G$714,"Facture Client",Juillet!$E$2:$E$714)</f>
        <v>0</v>
      </c>
      <c r="J7" s="105">
        <f>SUMIF(Aout!$G$2:$G$776,"Facture Client",Aout!$E$2:$E$776)</f>
        <v>0</v>
      </c>
      <c r="K7" s="105">
        <f>SUMIF(Septembre!$G$2:$G$813,"Facture Client",Septembre!$E$2:$E$813)</f>
        <v>0</v>
      </c>
      <c r="L7" s="105">
        <f>SUMIF(Octobre!$G$2:$G$903,"Facture Client",Octobre!$E$2:$E$903)</f>
        <v>0</v>
      </c>
      <c r="M7" s="105">
        <f>SUMIF(Novembre!$G$6:$G$980,"Facture Client",Novembre!$E$6:$E$980)</f>
        <v>0</v>
      </c>
      <c r="N7" s="105">
        <f>SUMIF(Décembre!$G$2:$G$961,"Facture Client",Décembre!$E$2:$E$961)</f>
        <v>0</v>
      </c>
      <c r="O7" s="104"/>
      <c r="P7" s="105">
        <f ca="1">SUM(C7:N7)</f>
        <v>0</v>
      </c>
      <c r="R7" s="7"/>
    </row>
    <row r="8" spans="2:19" ht="17.25" customHeight="1" x14ac:dyDescent="0.3">
      <c r="B8" s="15" t="s">
        <v>135</v>
      </c>
      <c r="C8" s="105">
        <f>SUMIF(Janvier!$G$2:$G$857,"Recette",Janvier!$E$2:$E$857)</f>
        <v>0</v>
      </c>
      <c r="D8" s="105">
        <f>SUMIF(Février!$G$2:$G$876,"Recette",Février!$E$2:$E$876)</f>
        <v>0</v>
      </c>
      <c r="E8" s="105">
        <f>SUMIF(Mars!$G$2:$G$740,"Recette",Mars!$E$2:$E$740)</f>
        <v>0</v>
      </c>
      <c r="F8" s="105">
        <f>SUMIF(Avril!$G$2:$G$821,"Recette",Avril!$E$2:$E$821)</f>
        <v>0</v>
      </c>
      <c r="G8" s="105">
        <f ca="1">SUMIF(Mai!$G$2:$G$745,"Recette",Mai!$E$2:$E$740)</f>
        <v>0</v>
      </c>
      <c r="H8" s="105">
        <f>SUMIF(Juin!$G$2:$G$793,"Recette",Juin!$E$2:$E$793)</f>
        <v>0</v>
      </c>
      <c r="I8" s="105">
        <f>SUMIF(Juillet!$G$2:$G$714,"Recette",Juillet!$E$2:$E$714)</f>
        <v>0</v>
      </c>
      <c r="J8" s="105">
        <f>SUMIF(Aout!$G$2:$G$776,"Recette",Aout!$E$2:$E$776)</f>
        <v>0</v>
      </c>
      <c r="K8" s="105">
        <f>SUMIF(Septembre!$G$2:$G$813,"Recette",Septembre!$E$2:$E$813)</f>
        <v>0</v>
      </c>
      <c r="L8" s="105">
        <f>SUMIF(Octobre!$G$2:$G$903,"Recette",Octobre!$E$2:$E$903)</f>
        <v>39012.143000000004</v>
      </c>
      <c r="M8" s="105">
        <f>SUMIF(Novembre!$G$2:$G$980,"Recette",Novembre!$E$2:$E$980)</f>
        <v>126721.79499999998</v>
      </c>
      <c r="N8" s="105">
        <f>SUMIF(Décembre!$G$2:$G$961,"Recette",Décembre!$E$2:$E$961)</f>
        <v>99226.623999999982</v>
      </c>
      <c r="O8" s="104"/>
      <c r="P8" s="105">
        <f t="shared" ref="P8:P9" ca="1" si="0">SUM(C8:N8)</f>
        <v>264960.56199999998</v>
      </c>
      <c r="R8" s="7"/>
    </row>
    <row r="9" spans="2:19" ht="17.25" customHeight="1" x14ac:dyDescent="0.3">
      <c r="B9" s="15" t="s">
        <v>137</v>
      </c>
      <c r="C9" s="105">
        <f>SUMIF(Janvier!$G$2:$G$857,"Crédit Trésorerie ME",Janvier!$E$2:$E$857)</f>
        <v>0</v>
      </c>
      <c r="D9" s="105">
        <f>SUMIF(Février!$G$2:$G$876,"Crédit Trésorerie ME",Février!$E$2:$E$876)</f>
        <v>0</v>
      </c>
      <c r="E9" s="105">
        <f>SUMIF(Mars!$G$2:$G$740,"Crédit Trésorerie ME",Mars!$E$2:$E$740)</f>
        <v>0</v>
      </c>
      <c r="F9" s="105">
        <f>SUMIF(Avril!$G$2:$G$821,"Crédit Trésorerie ME",Avril!$E$2:$E$821)</f>
        <v>10000</v>
      </c>
      <c r="G9" s="105">
        <f ca="1">SUMIF(Mai!$G$2:$G$745,"Crédit Trésorerie ME",Mai!$E$2:$E$740)</f>
        <v>10000</v>
      </c>
      <c r="H9" s="105">
        <f>SUMIF(Juin!$G$2:$G$793,"Crédit Trésorerie ME",Juin!$E$2:$E$793)</f>
        <v>0</v>
      </c>
      <c r="I9" s="105">
        <f>SUMIF(Juillet!$G$2:$G$714,"Crédit Trésorerie ME",Juillet!$E$2:$E$714)</f>
        <v>0</v>
      </c>
      <c r="J9" s="105">
        <f>SUMIF(Aout!$G$2:$G$776,"Crédit Trésorerie ME",Aout!$E$2:$E$776)</f>
        <v>0</v>
      </c>
      <c r="K9" s="105">
        <f>SUMIF(Septembre!$G$2:$G$813,"Crédit Trésorerie ME",Septembre!$E$2:$E$813)</f>
        <v>0</v>
      </c>
      <c r="L9" s="105">
        <f>SUMIF(Octobre!$G$2:$G$903,"Crédit Trésorerie ME",Octobre!$E$2:$E$903)</f>
        <v>60000</v>
      </c>
      <c r="M9" s="105">
        <f>SUMIF(Novembre!$G$2:$G$980,"Crédit Trésorerie ME",Novembre!$E$2:$E$980)</f>
        <v>55000</v>
      </c>
      <c r="N9" s="105">
        <f>SUMIF(Décembre!$G$2:$G$961,"Crédit Trésorerie ME",Décembre!$E$2:$E$961)</f>
        <v>45000</v>
      </c>
      <c r="O9" s="104"/>
      <c r="P9" s="105">
        <f t="shared" ca="1" si="0"/>
        <v>180000</v>
      </c>
      <c r="Q9" s="132">
        <f ca="1">P9+195517.476+941.1+804+49.9+194.4</f>
        <v>377506.87600000005</v>
      </c>
      <c r="R9" s="7"/>
      <c r="S9" s="131"/>
    </row>
    <row r="10" spans="2:19" ht="17.25" customHeight="1" x14ac:dyDescent="0.3">
      <c r="B10" s="15" t="s">
        <v>136</v>
      </c>
      <c r="C10" s="105">
        <f>SUMIF(Janvier!$G$2:$G$857,"Crédit Trésorerie AM",Janvier!$E$2:$E$857)</f>
        <v>0</v>
      </c>
      <c r="D10" s="105">
        <f>SUMIF(Février!$G$2:$G$876,"Crédit Trésorerie AM",Février!$E$2:$E$876)</f>
        <v>0</v>
      </c>
      <c r="E10" s="105">
        <f>SUMIF(Mars!$G$2:$G$740,"Crédit Trésorerie AM",Mars!$E$2:$E$740)</f>
        <v>0</v>
      </c>
      <c r="F10" s="105">
        <f>SUMIF(Avril!$G$2:$G$821,"Crédit Trésorerie AM",Avril!$E$2:$E$821)</f>
        <v>7004.2</v>
      </c>
      <c r="G10" s="105">
        <f ca="1">SUMIF(Mai!$G$2:$G$745,"Crédit Trésorerie AM",Mai!$E$2:$E$740)</f>
        <v>0</v>
      </c>
      <c r="H10" s="105">
        <f>SUMIF(Juin!$G$2:$G$793,"Crédit Trésorerie AM",Juin!$E$2:$E$793)</f>
        <v>58321</v>
      </c>
      <c r="I10" s="105">
        <f>SUMIF(Juillet!$G$2:$G$714,"Crédit Trésorerie AM",Juillet!$E$2:$E$714)</f>
        <v>0</v>
      </c>
      <c r="J10" s="105">
        <f>SUMIF(Aout!$G$2:$G$776,"Crédit Trésorerie AM",Aout!$E$2:$E$776)</f>
        <v>0</v>
      </c>
      <c r="K10" s="105">
        <f>SUMIF(Septembre!$G$2:$G$813,"Crédit Trésorerie AM",Septembre!$E$2:$E$813)</f>
        <v>8001.2</v>
      </c>
      <c r="L10" s="105">
        <f>SUMIF(Octobre!$G$2:$G$903,"Crédit Trésorerie AM",Octobre!$E$2:$E$903)</f>
        <v>30000</v>
      </c>
      <c r="M10" s="105">
        <f>SUMIF(Novembre!$G$2:$G$980,"Crédit Trésorerie AM",Novembre!$E$2:$E$980)</f>
        <v>0</v>
      </c>
      <c r="N10" s="105">
        <f>SUMIF(Décembre!$G$2:$G$961,"Crédit Trésorerie AM",Décembre!$E$2:$E$961)</f>
        <v>0</v>
      </c>
      <c r="O10" s="104"/>
      <c r="P10" s="105">
        <f ca="1">SUM(C10:N10)</f>
        <v>103326.39999999999</v>
      </c>
      <c r="Q10" s="133">
        <f ca="1">P10+94140</f>
        <v>197466.4</v>
      </c>
      <c r="R10" s="7"/>
    </row>
    <row r="11" spans="2:19" ht="17.25" customHeight="1" x14ac:dyDescent="0.3">
      <c r="B11" s="15" t="s">
        <v>14</v>
      </c>
      <c r="C11" s="105">
        <f>SUMIF(Janvier!$G$2:$G$857,"Activité Partielle",Janvier!$E$2:$E$857)</f>
        <v>0</v>
      </c>
      <c r="D11" s="105">
        <f>SUMIF(Février!$G$2:$G$740,"Activité Partielle",Février!$E$2:$E$740)</f>
        <v>0</v>
      </c>
      <c r="E11" s="105">
        <f>SUMIF(Mars!$G$2:$G$740,"Activité Partielle",Mars!$E$2:$E$740)</f>
        <v>0</v>
      </c>
      <c r="F11" s="105">
        <f>SUMIF(Avril!$G$2:$G$821,"Activité Partielle",Avril!$E$2:$E$821)</f>
        <v>0</v>
      </c>
      <c r="G11" s="105">
        <f ca="1">SUMIF(Mai!$G$2:$G$745,"Activité Partielle",Mai!$E$2:$E$740)</f>
        <v>0</v>
      </c>
      <c r="H11" s="105">
        <f>SUMIF(Juin!$G$2:$G$793,"Activité Partielle",Juin!$E$2:$E$793)</f>
        <v>0</v>
      </c>
      <c r="I11" s="105">
        <f>SUMIF(Juillet!$G$2:$G$714,"Activité Partielle",Juillet!$E$2:$E$714)</f>
        <v>0</v>
      </c>
      <c r="J11" s="105">
        <f>SUMIF(Aout!$G$2:$G$776,"Activité Partielle",Aout!$E$2:$E$776)</f>
        <v>0</v>
      </c>
      <c r="K11" s="105">
        <f>SUMIF(Septembre!$G$2:$G$814,"Activité Partielle",Septembre!$E$2:$E$814)</f>
        <v>0</v>
      </c>
      <c r="L11" s="105">
        <f>SUMIF(Octobre!$G$2:$G$904,"Activité Partielle",Octobre!$E$2:$E$904)</f>
        <v>0</v>
      </c>
      <c r="M11" s="105">
        <f>SUMIF(Novembre!$G$2:$G$980,"Activité Partielle",Novembre!$E$2:$E$980)</f>
        <v>0</v>
      </c>
      <c r="N11" s="105">
        <f>SUMIF(Décembre!$G$2:$G$961,"Activité Partielle",Décembre!$E$2:$E$961)</f>
        <v>0</v>
      </c>
      <c r="O11" s="104"/>
      <c r="P11" s="105">
        <f ca="1">SUM(C11:N11)</f>
        <v>0</v>
      </c>
      <c r="R11" s="7"/>
    </row>
    <row r="12" spans="2:19" ht="17.25" customHeight="1" x14ac:dyDescent="0.3">
      <c r="B12" s="15" t="s">
        <v>40</v>
      </c>
      <c r="C12" s="105">
        <f>SUMIF(Janvier!$G$2:$G$857,"Vir interne",Janvier!$E$2:$E$857)</f>
        <v>0</v>
      </c>
      <c r="D12" s="105">
        <f>SUMIF(Février!$G$2:$G$740,"Vir interne",Février!$E$2:$E$740)</f>
        <v>0</v>
      </c>
      <c r="E12" s="105">
        <f>SUMIF(Mars!$G$2:$G$740,"Vir interne",Mars!$E$2:$E$740)</f>
        <v>0</v>
      </c>
      <c r="F12" s="105">
        <f>SUMIF(Avril!$G$2:$G$821,"Vir interne",Avril!$E$2:$E$821)</f>
        <v>0</v>
      </c>
      <c r="G12" s="105">
        <f ca="1">SUMIF(Mai!$G$2:$G$745,"Vir interne",Mai!$E$2:$E$740)</f>
        <v>0</v>
      </c>
      <c r="H12" s="105">
        <f>SUMIF(Juin!$G$2:$G$793,"Vir interne",Juin!$E$2:$E$793)</f>
        <v>0</v>
      </c>
      <c r="I12" s="105">
        <f>SUMIF(Juillet!$G$2:$G$714,"Vir interne",Juillet!$E$2:$E$714)</f>
        <v>0</v>
      </c>
      <c r="J12" s="105">
        <f>SUMIF(Aout!$G$2:$G$776,"Vir interne",Aout!$E$2:$E$776)</f>
        <v>0</v>
      </c>
      <c r="K12" s="105">
        <f>SUMIF(Septembre!$G$2:$G$814,"Vir interne",Septembre!$E$2:$E$814)</f>
        <v>0</v>
      </c>
      <c r="L12" s="105">
        <f>SUMIF(Octobre!$G$2:$G$904,"Vir interne",Octobre!$E$2:$E$904)</f>
        <v>0</v>
      </c>
      <c r="M12" s="105">
        <f>SUMIF(Novembre!$G$2:$G$980,"Vir interne",Novembre!$E$2:$E$980)</f>
        <v>0</v>
      </c>
      <c r="N12" s="105">
        <f>SUMIF(Décembre!$G$2:$G$961,"Vir interne",Décembre!$E$2:$E$961)</f>
        <v>0</v>
      </c>
      <c r="O12" s="104"/>
      <c r="P12" s="105">
        <f ca="1">SUM(C12:N12)</f>
        <v>0</v>
      </c>
      <c r="R12" s="7"/>
    </row>
    <row r="13" spans="2:19" ht="17.25" customHeight="1" x14ac:dyDescent="0.3"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>
        <f ca="1">SUM(P7:P12)</f>
        <v>548286.96199999994</v>
      </c>
      <c r="R13" s="7"/>
    </row>
    <row r="14" spans="2:19" ht="18" customHeight="1" x14ac:dyDescent="0.3">
      <c r="B14" s="16" t="s">
        <v>278</v>
      </c>
      <c r="C14" s="106">
        <f>SUMIF(Janvier!$G$2:$G$857,"Loyer",Janvier!$D$2:$D$857)</f>
        <v>0</v>
      </c>
      <c r="D14" s="106">
        <f>SUMIF(Février!$G$2:$G$876,"Loyer",Février!$D$2:$D$876)</f>
        <v>0</v>
      </c>
      <c r="E14" s="106">
        <f>SUMIF(Mars!$G$2:$G$740,"Loyer",Mars!$D$2:$D$740)</f>
        <v>0</v>
      </c>
      <c r="F14" s="106">
        <f>SUMIF(Avril!$G$2:$G$821,"Loyer",Avril!$D$2:$D$821)</f>
        <v>0</v>
      </c>
      <c r="G14" s="106">
        <f ca="1">SUMIF(Mai!$G$2:$G$745,"Loyer",Mai!$D$2:$D$740)</f>
        <v>0</v>
      </c>
      <c r="H14" s="106">
        <f>SUMIF(Juin!$G$2:$G$793,"Loyer",Juin!$D$2:$D$793)</f>
        <v>0</v>
      </c>
      <c r="I14" s="106">
        <f>SUMIF(Juillet!$G$2:$G$714,"Loyer",Juillet!$D$2:$D$714)</f>
        <v>0</v>
      </c>
      <c r="J14" s="106">
        <f>SUMIF(Aout!$G$2:$G$776,"Loyer",Aout!$D$2:$D$776)</f>
        <v>0</v>
      </c>
      <c r="K14" s="106">
        <f>SUMIF(Septembre!$G$2:$G$814,"Loyer",Septembre!$D$2:$D$814)</f>
        <v>0</v>
      </c>
      <c r="L14" s="106">
        <f>SUMIF(Octobre!$G$2:$G$904,"Loyer",Octobre!$D$2:$D$904)</f>
        <v>0</v>
      </c>
      <c r="M14" s="106">
        <f>SUMIF(Novembre!$G$2:$G$980,"Loyer",Novembre!$D$2:$D$980)</f>
        <v>0</v>
      </c>
      <c r="N14" s="106">
        <f>SUMIF(Décembre!$G$2:$G$895,"Loyer",Décembre!$D$2:$D$895)</f>
        <v>0</v>
      </c>
      <c r="O14" s="104"/>
      <c r="P14" s="106">
        <f t="shared" ref="P14:P20" ca="1" si="1">SUM(C14:N14)</f>
        <v>0</v>
      </c>
    </row>
    <row r="15" spans="2:19" ht="18" customHeight="1" x14ac:dyDescent="0.3">
      <c r="B15" s="16" t="s">
        <v>282</v>
      </c>
      <c r="C15" s="106">
        <f>SUMIF(Janvier!$G$2:$G$857,"inconnu",Janvier!$D$2:$D$857)</f>
        <v>0</v>
      </c>
      <c r="D15" s="106">
        <f>SUMIF(Février!$G$2:$G$876,"inconnu",Février!$D$2:$D$876)</f>
        <v>0</v>
      </c>
      <c r="E15" s="106">
        <f>SUMIF(Mars!$G$2:$G$740,"inconnu",Mars!$D$2:$D$740)</f>
        <v>0</v>
      </c>
      <c r="F15" s="106">
        <f>SUMIF(Avril!$G$2:$G$821,"inconnu",Avril!$D$2:$D$821)</f>
        <v>0</v>
      </c>
      <c r="G15" s="106">
        <f ca="1">SUMIF(Mai!$G$2:$G$745,"inconnu",Mai!$D$2:$D$740)</f>
        <v>3201</v>
      </c>
      <c r="H15" s="106">
        <f>SUMIF(Juin!$G$2:$G$793,"inconnu",Juin!$D$2:$D$793)</f>
        <v>0</v>
      </c>
      <c r="I15" s="106">
        <f>SUMIF(Juillet!$G$2:$G$714,"inconnu",Juillet!$D$2:$D$714)</f>
        <v>0</v>
      </c>
      <c r="J15" s="106">
        <f>SUMIF(Aout!$G$2:$G$776,"inconnu",Aout!$D$2:$D$776)</f>
        <v>0</v>
      </c>
      <c r="K15" s="106">
        <f>SUMIF(Septembre!$G$2:$G$814,"inconnu",Septembre!$D$2:$D$814)</f>
        <v>0</v>
      </c>
      <c r="L15" s="106">
        <f>SUMIF(Octobre!$G$2:$G$904,"inconnu",Octobre!$D$2:$D$904)</f>
        <v>0</v>
      </c>
      <c r="M15" s="106">
        <f>SUMIF(Novembre!$G$2:$G$980,"inconnu",Novembre!$D$2:$D$980)</f>
        <v>2546.2269999999999</v>
      </c>
      <c r="N15" s="106">
        <f>SUMIF(Décembre!$G$2:$G$895,"inconnu",Décembre!$D$2:$D$895)</f>
        <v>17113.025000000001</v>
      </c>
      <c r="O15" s="104"/>
      <c r="P15" s="106">
        <f t="shared" ca="1" si="1"/>
        <v>22860.252</v>
      </c>
    </row>
    <row r="16" spans="2:19" ht="18" customHeight="1" x14ac:dyDescent="0.3">
      <c r="B16" s="16" t="s">
        <v>279</v>
      </c>
      <c r="C16" s="106">
        <f>SUMIF(Janvier!$G$2:$G$857,"Fond",Janvier!$D$2:$D$857)</f>
        <v>0</v>
      </c>
      <c r="D16" s="106">
        <f>SUMIF(Février!$G$2:$G$876,"Fond",Février!$D$2:$D$876)</f>
        <v>0</v>
      </c>
      <c r="E16" s="106">
        <f>SUMIF(Mars!$G$2:$G$740,"Fond",Mars!$D$2:$D$740)</f>
        <v>0</v>
      </c>
      <c r="F16" s="106">
        <f>SUMIF(Avril!$G$2:$G$821,"Fond",Avril!$D$2:$D$821)</f>
        <v>0</v>
      </c>
      <c r="G16" s="106">
        <f ca="1">SUMIF(Mai!$G$2:$G$745,"Fond",Mai!$D$2:$D$740)</f>
        <v>0</v>
      </c>
      <c r="H16" s="106">
        <f>SUMIF(Juin!$G$2:$G$793,"Fond",Juin!$D$2:$D$793)</f>
        <v>0</v>
      </c>
      <c r="I16" s="106">
        <f>SUMIF(Juillet!$G$2:$G$714,"Fond",Juillet!$D$2:$D$714)</f>
        <v>0</v>
      </c>
      <c r="J16" s="106">
        <f>SUMIF(Aout!$G$2:$G$776,"Fond",Aout!$D$2:$D$776)</f>
        <v>0</v>
      </c>
      <c r="K16" s="106">
        <f>SUMIF(Septembre!$G$2:$G$814,"Fond",Septembre!$D$2:$D$814)</f>
        <v>0</v>
      </c>
      <c r="L16" s="106">
        <f>SUMIF(Octobre!$G$2:$G$904,"Fond",Octobre!$D$2:$D$904)</f>
        <v>15205.380999999999</v>
      </c>
      <c r="M16" s="106">
        <f>SUMIF(Novembre!$G$2:$G$980,"Fond",Novembre!$D$2:$D$980)</f>
        <v>144518.527</v>
      </c>
      <c r="N16" s="106">
        <f>SUMIF(Décembre!$G$2:$G$895,"Fond",Décembre!$D$2:$D$895)</f>
        <v>0</v>
      </c>
      <c r="O16" s="104"/>
      <c r="P16" s="106">
        <f t="shared" ca="1" si="1"/>
        <v>159723.908</v>
      </c>
    </row>
    <row r="17" spans="2:16" ht="18" customHeight="1" x14ac:dyDescent="0.3">
      <c r="B17" s="16" t="s">
        <v>277</v>
      </c>
      <c r="C17" s="106">
        <f>SUMIF(Janvier!$G$2:$G$857,"MP",Janvier!$D$2:$D$857)</f>
        <v>0</v>
      </c>
      <c r="D17" s="106">
        <f>SUMIF(Février!$G$2:$G$876,"MP",Février!$D$2:$D$876)</f>
        <v>0</v>
      </c>
      <c r="E17" s="106">
        <f>SUMIF(Mars!$G$2:$G$740,"MP",Mars!$D$2:$D$740)</f>
        <v>0</v>
      </c>
      <c r="F17" s="106">
        <f>SUMIF(Avril!$G$2:$G$821,"MP",Avril!$D$2:$D$821)</f>
        <v>0</v>
      </c>
      <c r="G17" s="106">
        <f ca="1">SUMIF(Mai!$G$2:$G$745,"MP",Mai!$D$2:$D$740)</f>
        <v>11011.967999999999</v>
      </c>
      <c r="H17" s="106">
        <f>SUMIF(Juin!$G$2:$G$793,"MP",Juin!$D$2:$D$793)</f>
        <v>0</v>
      </c>
      <c r="I17" s="106">
        <f>SUMIF(Juillet!$G$2:$G$714,"MP",Juillet!$D$2:$D$714)</f>
        <v>0</v>
      </c>
      <c r="J17" s="106">
        <f>SUMIF(Aout!$G$2:$G$776,"MP",Aout!$D$2:$D$776)</f>
        <v>0</v>
      </c>
      <c r="K17" s="106">
        <f>SUMIF(Septembre!$G$2:$G$814,"MP",Septembre!$D$2:$D$814)</f>
        <v>0</v>
      </c>
      <c r="L17" s="106">
        <f>SUMIF(Octobre!$G$2:$G$904,"MP",Octobre!$D$2:$D$904)</f>
        <v>1849.3340000000001</v>
      </c>
      <c r="M17" s="106">
        <f>SUMIF(Novembre!$G$2:$G$980,"MP",Novembre!$D$2:$D$980)</f>
        <v>30663.795999999995</v>
      </c>
      <c r="N17" s="106">
        <f>SUMIF(Décembre!$G$2:$G$895,"MP",Décembre!$D$2:$D$895)</f>
        <v>15176.956</v>
      </c>
      <c r="O17" s="104"/>
      <c r="P17" s="106">
        <f t="shared" ca="1" si="1"/>
        <v>58702.053999999996</v>
      </c>
    </row>
    <row r="18" spans="2:16" ht="18" customHeight="1" x14ac:dyDescent="0.3">
      <c r="B18" s="16" t="s">
        <v>285</v>
      </c>
      <c r="C18" s="106">
        <f>SUMIF(Janvier!$G$2:$G$857,"CONSO",Janvier!$D$2:$D$857)</f>
        <v>0</v>
      </c>
      <c r="D18" s="106">
        <f>SUMIF(Février!$G$2:$G$876,"CONSO",Février!$D$2:$D$876)</f>
        <v>0</v>
      </c>
      <c r="E18" s="106">
        <f>SUMIF(Mars!$G$2:$G$740,"CONSO",Mars!$D$2:$D$740)</f>
        <v>0</v>
      </c>
      <c r="F18" s="106">
        <f>SUMIF(Avril!$G$2:$G$821,"CONSO",Avril!$D$2:$D$821)</f>
        <v>0</v>
      </c>
      <c r="G18" s="106">
        <f ca="1">SUMIF(Mai!$G$2:$G$745,"CONSO",Mai!$D$2:$D$740)</f>
        <v>0</v>
      </c>
      <c r="H18" s="106">
        <f>SUMIF(Juin!$G$2:$G$793,"CONSO",Juin!$D$2:$D$793)</f>
        <v>0</v>
      </c>
      <c r="I18" s="106">
        <f>SUMIF(Juillet!$G$2:$G$714,"CONSO",Juillet!$D$2:$D$714)</f>
        <v>0</v>
      </c>
      <c r="J18" s="106">
        <f>SUMIF(Aout!$G$2:$G$776,"CONSO",Aout!$D$2:$D$776)</f>
        <v>0</v>
      </c>
      <c r="K18" s="106">
        <f>SUMIF(Septembre!$G$2:$G$814,"CONSO",Septembre!$D$2:$D$814)</f>
        <v>0</v>
      </c>
      <c r="L18" s="106">
        <f>SUMIF(Octobre!$G$2:$G$904,"CONSO",Octobre!$D$2:$D$904)</f>
        <v>567.09799999999996</v>
      </c>
      <c r="M18" s="106">
        <f>SUMIF(Novembre!$G$2:$G$980,"CONSO",Novembre!$D$2:$D$980)</f>
        <v>11920.136</v>
      </c>
      <c r="N18" s="106">
        <f>SUMIF(Décembre!$G$2:$G$895,"CONSO",Décembre!$D$2:$D$895)</f>
        <v>4314.4930000000004</v>
      </c>
      <c r="O18" s="104"/>
      <c r="P18" s="106">
        <f t="shared" ca="1" si="1"/>
        <v>16801.726999999999</v>
      </c>
    </row>
    <row r="19" spans="2:16" ht="18" customHeight="1" x14ac:dyDescent="0.3">
      <c r="B19" s="16" t="s">
        <v>276</v>
      </c>
      <c r="C19" s="106">
        <f>SUMIF(Janvier!$G$2:$G$857,"EQP",Janvier!$D$2:$D$857)</f>
        <v>0</v>
      </c>
      <c r="D19" s="106">
        <f>SUMIF(Février!$G$2:$G$876,"EQP",Février!$D$2:$D$876)</f>
        <v>0</v>
      </c>
      <c r="E19" s="106">
        <f>SUMIF(Mars!$G$2:$G$740,"EQP",Mars!$D$2:$D$740)</f>
        <v>0</v>
      </c>
      <c r="F19" s="106">
        <f>SUMIF(Avril!$G$2:$G$821,"EQP",Avril!$D$2:$D$821)</f>
        <v>1750</v>
      </c>
      <c r="G19" s="106">
        <f ca="1">SUMIF(Mai!$G$2:$G$745,"EQP",Mai!$D$2:$D$740)</f>
        <v>0</v>
      </c>
      <c r="H19" s="106">
        <f>SUMIF(Juin!$G$2:$G$793,"EQP",Juin!$D$2:$D$793)</f>
        <v>40003.724999999999</v>
      </c>
      <c r="I19" s="106">
        <f>SUMIF(Juillet!$G$2:$G$714,"EQP",Juillet!$D$2:$D$714)</f>
        <v>0</v>
      </c>
      <c r="J19" s="106">
        <f>SUMIF(Aout!$G$2:$G$776,"EQP",Aout!$D$2:$D$776)</f>
        <v>3750</v>
      </c>
      <c r="K19" s="106">
        <f>SUMIF(Septembre!$G$2:$G$814,"EQP",Septembre!$D$2:$D$814)</f>
        <v>0</v>
      </c>
      <c r="L19" s="106">
        <f>SUMIF(Octobre!$G$2:$G$904,"EQP",Octobre!$D$2:$D$904)</f>
        <v>25954.680999999997</v>
      </c>
      <c r="M19" s="106">
        <f>SUMIF(Novembre!$G$2:$G$980,"EQP",Novembre!$D$2:$D$980)</f>
        <v>21493.906999999999</v>
      </c>
      <c r="N19" s="106">
        <f>SUMIF(Décembre!$G$2:$G$895,"EQP",Décembre!$D$2:$D$895)</f>
        <v>26816.895</v>
      </c>
      <c r="O19" s="104"/>
      <c r="P19" s="106">
        <f t="shared" ca="1" si="1"/>
        <v>119769.208</v>
      </c>
    </row>
    <row r="20" spans="2:16" ht="18" customHeight="1" x14ac:dyDescent="0.3">
      <c r="B20" s="16" t="s">
        <v>275</v>
      </c>
      <c r="C20" s="106">
        <f>SUMIF(Janvier!$G$2:$G$857,"Travaux",Janvier!$D$2:$D$857)</f>
        <v>0</v>
      </c>
      <c r="D20" s="106">
        <f>SUMIF(Février!$G$2:$G$876,"Travaux",Février!$D$2:$D$876)</f>
        <v>0</v>
      </c>
      <c r="E20" s="106">
        <f>SUMIF(Mars!$G$2:$G$740,"Travaux",Mars!$D$2:$D$740)</f>
        <v>0</v>
      </c>
      <c r="F20" s="106">
        <f>SUMIF(Avril!$G$2:$G$821,"Travaux",Avril!$D$2:$D$821)</f>
        <v>5003.7250000000004</v>
      </c>
      <c r="G20" s="106">
        <f ca="1">SUMIF(Mai!$G$2:$G$745,"Travaux",Mai!$D$2:$D$740)</f>
        <v>0</v>
      </c>
      <c r="H20" s="106">
        <f>SUMIF(Juin!$G$2:$G$793,"Travaux",Juin!$D$2:$D$793)</f>
        <v>4524.7250000000004</v>
      </c>
      <c r="I20" s="106">
        <f>SUMIF(Juillet!$G$2:$G$714,"Travaux",Juillet!$D$2:$D$714)</f>
        <v>0</v>
      </c>
      <c r="J20" s="106">
        <f>SUMIF(Aout!$G$2:$G$776,"Travaux",Aout!$D$2:$D$776)</f>
        <v>2117.7719999999999</v>
      </c>
      <c r="K20" s="106">
        <f>SUMIF(Septembre!$G$2:$G$814,"Travaux",Septembre!$D$2:$D$814)</f>
        <v>9170.6759999999995</v>
      </c>
      <c r="L20" s="106">
        <f>SUMIF(Octobre!$G$2:$G$904,"Travaux",Octobre!$D$2:$D$904)</f>
        <v>40017.752999999997</v>
      </c>
      <c r="M20" s="106">
        <f>SUMIF(Novembre!$G$2:$G$980,"Travaux",Novembre!$D$2:$D$980)</f>
        <v>32305.582000000002</v>
      </c>
      <c r="N20" s="106">
        <f>SUMIF(Décembre!$G$2:$G$895,"Travaux",Décembre!$D$2:$D$895)</f>
        <v>0</v>
      </c>
      <c r="O20" s="104"/>
      <c r="P20" s="106">
        <f t="shared" ca="1" si="1"/>
        <v>93140.233000000007</v>
      </c>
    </row>
    <row r="21" spans="2:16" ht="18" customHeight="1" x14ac:dyDescent="0.3">
      <c r="B21" s="16" t="s">
        <v>74</v>
      </c>
      <c r="C21" s="106">
        <f>SUMIF(Janvier!$G$2:$G$857,"Retrait",Janvier!$D$2:$D$857)</f>
        <v>0</v>
      </c>
      <c r="D21" s="106">
        <f>SUMIF(Février!$G$2:$G$876,"Retrait",Février!$D$2:$D$876)</f>
        <v>0</v>
      </c>
      <c r="E21" s="106">
        <f>SUMIF(Mars!$G$2:$G$740,"Retrait",Mars!$D$2:$D$740)</f>
        <v>0</v>
      </c>
      <c r="F21" s="106">
        <f>SUMIF(Avril!$G$2:$G$821,"Retrait",Avril!$D$2:$D$821)</f>
        <v>0</v>
      </c>
      <c r="G21" s="106">
        <f ca="1">SUMIF(Mai!$G$2:$G$745,"Retrait",Mai!$D$2:$D$740)</f>
        <v>0</v>
      </c>
      <c r="H21" s="106">
        <f>SUMIF(Juin!$G$2:$G$793,"Retrait",Juin!$D$2:$D$793)</f>
        <v>0</v>
      </c>
      <c r="I21" s="106">
        <f>SUMIF(Juillet!$G$2:$G$714,"Retrait",Juillet!$D$2:$D$714)</f>
        <v>0</v>
      </c>
      <c r="J21" s="106">
        <f>SUMIF(Aout!$G$2:$G$776,"Retrait",Aout!$D$2:$D$776)</f>
        <v>0</v>
      </c>
      <c r="K21" s="106">
        <f>SUMIF(Septembre!$G$2:$G$814,"Retrait",Septembre!$D$2:$D$814)</f>
        <v>5000</v>
      </c>
      <c r="L21" s="106">
        <f>SUMIF(Octobre!$G$2:$G$904,"Retrait",Octobre!$D$2:$D$904)</f>
        <v>4050</v>
      </c>
      <c r="M21" s="106">
        <f>SUMIF(Novembre!$G$2:$G$980,"Retrait",Novembre!$D$2:$D$980)</f>
        <v>4020</v>
      </c>
      <c r="N21" s="106">
        <f>SUMIF(Décembre!$G$2:$G$895,"Retrait",Décembre!$D$2:$D$895)</f>
        <v>0</v>
      </c>
      <c r="O21" s="104"/>
      <c r="P21" s="106">
        <f t="shared" ref="P21:P23" ca="1" si="2">SUM(C21:N21)</f>
        <v>13070</v>
      </c>
    </row>
    <row r="22" spans="2:16" ht="18" customHeight="1" x14ac:dyDescent="0.3">
      <c r="B22" s="16" t="s">
        <v>15</v>
      </c>
      <c r="C22" s="106">
        <f>SUMIF(Janvier!$G$2:$G$857,"TVA",Janvier!$D$2:$D$857)</f>
        <v>0</v>
      </c>
      <c r="D22" s="106">
        <f>SUMIF(Février!$G$2:$G$876,"TVA",Février!$D$2:$D$876)</f>
        <v>0</v>
      </c>
      <c r="E22" s="106">
        <f>SUMIF(Mars!$G$2:$G$740,"TVA",Mars!$D$2:$D$740)</f>
        <v>0</v>
      </c>
      <c r="F22" s="106">
        <f>SUMIF(Avril!$G$2:$G$821,"TVA",Avril!$D$2:$D$821)</f>
        <v>0</v>
      </c>
      <c r="G22" s="106">
        <f ca="1">SUMIF(Mai!$G$2:$G$745,"TVA",Mai!$D$2:$D$740)</f>
        <v>0</v>
      </c>
      <c r="H22" s="106">
        <f>SUMIF(Juin!$G$2:$G$793,"TVA",Juin!$D$2:$D$793)</f>
        <v>0</v>
      </c>
      <c r="I22" s="106">
        <f>SUMIF(Juillet!$G$2:$G$714,"TVA",Juillet!$D$2:$D$714)</f>
        <v>0</v>
      </c>
      <c r="J22" s="106">
        <f>SUMIF(Aout!$G$2:$G$776,"TVA",Aout!$D$2:$D$776)</f>
        <v>0</v>
      </c>
      <c r="K22" s="106">
        <f>SUMIF(Septembre!$G$2:$G$814,"TVA",Septembre!$D$2:$D$814)</f>
        <v>0</v>
      </c>
      <c r="L22" s="106">
        <f>SUMIF(Octobre!$G$2:$G$904,"TVA",Octobre!$D$2:$D$904)</f>
        <v>0</v>
      </c>
      <c r="M22" s="106">
        <f>SUMIF(Novembre!$G$2:$G$980,"TVA",Novembre!$D$2:$D$980)</f>
        <v>0</v>
      </c>
      <c r="N22" s="106">
        <f>SUMIF(Décembre!$G$2:$G$961,"TVA",Décembre!$D$2:$D$961)</f>
        <v>0</v>
      </c>
      <c r="O22" s="104"/>
      <c r="P22" s="106">
        <f t="shared" ca="1" si="2"/>
        <v>0</v>
      </c>
    </row>
    <row r="23" spans="2:16" ht="18" customHeight="1" x14ac:dyDescent="0.3">
      <c r="B23" s="16" t="s">
        <v>284</v>
      </c>
      <c r="C23" s="106">
        <f>SUMIF(Janvier!$G$2:$G$857,"Impot",Janvier!$D$2:$D$857)</f>
        <v>0</v>
      </c>
      <c r="D23" s="106">
        <f>SUMIF(Février!$G$2:$G$876,"Impot",Février!$D$2:$D$876)</f>
        <v>0</v>
      </c>
      <c r="E23" s="106">
        <f>SUMIF(Mars!$G$2:$G$740,"Impot",Mars!$D$2:$D$740)</f>
        <v>0</v>
      </c>
      <c r="F23" s="106">
        <f>SUMIF(Avril!$G$2:$G$821,"Impot",Avril!$D$2:$D$821)</f>
        <v>0</v>
      </c>
      <c r="G23" s="106">
        <f ca="1">SUMIF(Mai!$G$2:$G$745,"Impot",Mai!$D$2:$D$740)</f>
        <v>0</v>
      </c>
      <c r="H23" s="106">
        <f>SUMIF(Juin!$G$2:$G$793,"Impot",Juin!$D$2:$D$793)</f>
        <v>0</v>
      </c>
      <c r="I23" s="106">
        <f>SUMIF(Juillet!$G$2:$G$714,"Impot",Juillet!$D$2:$D$714)</f>
        <v>0</v>
      </c>
      <c r="J23" s="106">
        <f>SUMIF(Aout!$G$2:$G$776,"Impot",Aout!$D$2:$D$776)</f>
        <v>0</v>
      </c>
      <c r="K23" s="106">
        <f>SUMIF(Septembre!$G$2:$G$814,"Impot",Septembre!$D$2:$D$814)</f>
        <v>3767.174</v>
      </c>
      <c r="L23" s="106">
        <f>SUMIF(Octobre!$G$2:$G$904,"Impot",Octobre!$D$2:$D$904)</f>
        <v>0</v>
      </c>
      <c r="M23" s="106">
        <f>SUMIF(Novembre!$G$2:$G$980,"Impot",Novembre!$D$2:$D$980)</f>
        <v>0</v>
      </c>
      <c r="N23" s="106">
        <f>SUMIF(Décembre!$G$2:$G$961,"Impot",Décembre!$D$2:$D$961)</f>
        <v>0</v>
      </c>
      <c r="O23" s="104"/>
      <c r="P23" s="106">
        <f t="shared" ca="1" si="2"/>
        <v>3767.174</v>
      </c>
    </row>
    <row r="24" spans="2:16" ht="12" customHeight="1" x14ac:dyDescent="0.3"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>
        <f ca="1">SUM(P14:P23)</f>
        <v>487834.55599999998</v>
      </c>
    </row>
    <row r="25" spans="2:16" ht="18" customHeight="1" x14ac:dyDescent="0.3">
      <c r="B25" s="13" t="s">
        <v>13</v>
      </c>
      <c r="C25" s="107">
        <f>SUMIF(Janvier!$G$2:$G$857,"Frais",Janvier!$D$2:$D$857)</f>
        <v>0</v>
      </c>
      <c r="D25" s="107">
        <f>SUMIF(Février!$G$2:$G$876,"Frais",Février!$D$2:$D$876)</f>
        <v>0</v>
      </c>
      <c r="E25" s="107">
        <f>SUMIF(Mars!$G$2:$G$740,"Frais",Mars!$D$2:$D$740)</f>
        <v>0</v>
      </c>
      <c r="F25" s="107">
        <f>SUMIF(Avril!$G$2:$G$821,"Frais",Avril!$D$2:$D$821)</f>
        <v>0</v>
      </c>
      <c r="G25" s="107">
        <f ca="1">SUMIF(Mai!$G$2:$G$745,"Frais",Mai!$D$2:$D$740)</f>
        <v>0</v>
      </c>
      <c r="H25" s="107">
        <f>SUMIF(Juin!$G$2:$G$793,"Frais",Juin!$D$2:$D$793)</f>
        <v>0</v>
      </c>
      <c r="I25" s="107">
        <f>SUMIF(Juillet!$G$2:$G$714,"Frais",Juillet!$D$2:$D$714)</f>
        <v>0</v>
      </c>
      <c r="J25" s="107">
        <f>SUMIF(Aout!$G$2:$G$776,"Frais",Aout!$D$2:$D$776)</f>
        <v>0</v>
      </c>
      <c r="K25" s="107">
        <f>SUMIF(Septembre!$G$2:$G$814,"Frais",Septembre!$D$2:$D$814)</f>
        <v>0</v>
      </c>
      <c r="L25" s="107">
        <f>SUMIF(Octobre!$G$2:$G$904,"Frais",Octobre!$D$2:$D$904)</f>
        <v>0</v>
      </c>
      <c r="M25" s="107">
        <f ca="1">SUMIF(Novembre!$G$6:$G$980,"Frais",Novembre!$D$8:$D$980)</f>
        <v>0</v>
      </c>
      <c r="N25" s="107">
        <f>SUMIF(Décembre!$G$2:$G$961,"Frais",Décembre!$D$2:$D$961)</f>
        <v>0</v>
      </c>
      <c r="O25" s="104"/>
      <c r="P25" s="107">
        <f t="shared" ref="P25:P29" ca="1" si="3">SUM(C25:N25)</f>
        <v>0</v>
      </c>
    </row>
    <row r="26" spans="2:16" ht="18" customHeight="1" x14ac:dyDescent="0.3">
      <c r="B26" s="13" t="s">
        <v>17</v>
      </c>
      <c r="C26" s="107">
        <f>SUMIF(Janvier!$G$2:$G$857,"Frais Comptable",Janvier!$D$2:$D$857)</f>
        <v>0</v>
      </c>
      <c r="D26" s="107">
        <f>SUMIF(Février!$G$2:$G$877,"Frais Comptable",Février!$D$2:$D$877)</f>
        <v>0</v>
      </c>
      <c r="E26" s="107">
        <f>SUMIF(Mars!$G$2:$G$740,"Frais Comptable",Mars!$D$2:$D$740)</f>
        <v>0</v>
      </c>
      <c r="F26" s="107">
        <f>SUMIF(Avril!$G$2:$G$821,"Frais Comptable",Avril!$D$2:$D$821)</f>
        <v>0</v>
      </c>
      <c r="G26" s="107">
        <f ca="1">SUMIF(Mai!$G$2:$G$745,"Frais Comptable",Mai!$D$2:$D$740)</f>
        <v>0</v>
      </c>
      <c r="H26" s="107">
        <f>SUMIF(Juin!$G$2:$G$793,"Frais Comptable",Juin!$D$2:$D$793)</f>
        <v>0</v>
      </c>
      <c r="I26" s="107">
        <f>SUMIF(Juillet!$G$2:$G$714,"Frais Comptable",Juillet!$D$2:$D$714)</f>
        <v>0</v>
      </c>
      <c r="J26" s="107">
        <f>SUMIF(Aout!$G$2:$G$776,"Frais Comptable",Aout!$D$2:$D$776)</f>
        <v>0</v>
      </c>
      <c r="K26" s="107">
        <f>SUMIF(Septembre!$G$2:$G$814,"Frais Comptable",Septembre!$D$2:$D$814)</f>
        <v>0</v>
      </c>
      <c r="L26" s="107">
        <f>SUMIF(Octobre!$G$2:$G$904,"Frais Comptable",Octobre!$D$2:$D$904)</f>
        <v>0</v>
      </c>
      <c r="M26" s="107">
        <f ca="1">SUMIF(Novembre!$G$6:$G$980,"Frais Comptable",Novembre!$D$8:$D$980)</f>
        <v>0</v>
      </c>
      <c r="N26" s="107">
        <f>SUMIF(Décembre!$G$2:$G$961,"Frais Comptable",Décembre!$D$2:$D$961)</f>
        <v>0</v>
      </c>
      <c r="O26" s="104"/>
      <c r="P26" s="107">
        <f t="shared" ca="1" si="3"/>
        <v>0</v>
      </c>
    </row>
    <row r="27" spans="2:16" ht="18" customHeight="1" x14ac:dyDescent="0.3">
      <c r="B27" s="13" t="s">
        <v>8</v>
      </c>
      <c r="C27" s="107">
        <f>SUMIF(Janvier!$G$2:$G$857,"Banque",Janvier!$D$2:$D$857)</f>
        <v>0</v>
      </c>
      <c r="D27" s="107">
        <f>SUMIF(Février!$G$2:$G$876,"Banque",Février!$D$2:$D$876)</f>
        <v>0</v>
      </c>
      <c r="E27" s="107">
        <f>SUMIF(Mars!$G$2:$G$740,"Banque",Mars!$D$2:$D$740)</f>
        <v>3.53</v>
      </c>
      <c r="F27" s="107">
        <f>SUMIF(Avril!$G$2:$G$821,"Banque",Avril!$D$2:$D$821)</f>
        <v>57.234999999999999</v>
      </c>
      <c r="G27" s="107">
        <f ca="1">SUMIF(Mai!$G$2:$G$745,"Banque",Mai!$D$2:$D$740)</f>
        <v>6.0649999999999995</v>
      </c>
      <c r="H27" s="107">
        <f>SUMIF(Juin!$G$2:$G$793,"Banque",Juin!$D$2:$D$793)</f>
        <v>9.7900000000000009</v>
      </c>
      <c r="I27" s="107">
        <f>SUMIF(Juillet!$G$2:$G$714,"Banque",Juillet!$D$2:$D$714)</f>
        <v>64.552999999999997</v>
      </c>
      <c r="J27" s="107">
        <f>SUMIF(Aout!$G$2:$G$776,"Banque",Aout!$D$2:$D$776)</f>
        <v>3.53</v>
      </c>
      <c r="K27" s="107">
        <f>SUMIF(Septembre!$G$2:$G$814,"Banque",Septembre!$D$2:$D$814)</f>
        <v>4.72</v>
      </c>
      <c r="L27" s="107">
        <f>SUMIF(Octobre!$G$2:$G$904,"Banque",Octobre!$D$2:$D$904)</f>
        <v>71.417999999999992</v>
      </c>
      <c r="M27" s="107">
        <f ca="1">SUMIF(Novembre!$G$6:$G$980,"Banque",Novembre!$D$8:$D$980)</f>
        <v>7798.9760000000006</v>
      </c>
      <c r="N27" s="107">
        <f>SUMIF(Décembre!$G$2:$G$961,"Banque",Décembre!$D$2:$D$961)</f>
        <v>33.578000000000003</v>
      </c>
      <c r="O27" s="104"/>
      <c r="P27" s="107">
        <f t="shared" ca="1" si="3"/>
        <v>8053.3950000000013</v>
      </c>
    </row>
    <row r="28" spans="2:16" ht="18" customHeight="1" x14ac:dyDescent="0.3">
      <c r="B28" s="13" t="s">
        <v>4</v>
      </c>
      <c r="C28" s="107">
        <f>SUMIF(Janvier!$G$2:$G$857,"Crédit",Janvier!$D$2:$D$857)</f>
        <v>0</v>
      </c>
      <c r="D28" s="107">
        <f>SUMIF(Février!$G$2:$G$876,"Crédit",Février!$D$2:$D$876)</f>
        <v>0</v>
      </c>
      <c r="E28" s="107">
        <f>SUMIF(Mars!$G$2:$G$740,"Crédit",Mars!$D$2:$D$740)</f>
        <v>0</v>
      </c>
      <c r="F28" s="107">
        <f>SUMIF(Avril!$G$2:$G$821,"Crédit",Avril!$D$2:$D$821)</f>
        <v>0</v>
      </c>
      <c r="G28" s="107">
        <f ca="1">SUMIF(Mai!$G$2:$G$745,"Crédit",Mai!$D$2:$D$740)</f>
        <v>0</v>
      </c>
      <c r="H28" s="107">
        <f>SUMIF(Juin!$G$2:$G$793,"Crédit",Juin!$D$2:$D$793)</f>
        <v>0</v>
      </c>
      <c r="I28" s="107">
        <f>SUMIF(Juillet!$G$2:$G$714,"Crédit",Juillet!$D$2:$D$714)</f>
        <v>0</v>
      </c>
      <c r="J28" s="107">
        <f>SUMIF(Aout!$G$2:$G$776,"Crédit",Aout!$D$2:$D$776)</f>
        <v>0</v>
      </c>
      <c r="K28" s="107">
        <f>SUMIF(Septembre!$G$2:$G$814,"Crédit",Septembre!$D$2:$D$814)</f>
        <v>0</v>
      </c>
      <c r="L28" s="107">
        <f>SUMIF(Octobre!$G$2:$G$904,"Crédit",Octobre!$D$2:$D$904)</f>
        <v>0</v>
      </c>
      <c r="M28" s="107">
        <f ca="1">SUMIF(Novembre!$G$6:$G$980,"Crédit",Novembre!$D$8:$D$980)</f>
        <v>0</v>
      </c>
      <c r="N28" s="107">
        <f>SUMIF(Décembre!$G$2:$G$961,"Crédit",Décembre!$D$2:$D$961)</f>
        <v>0</v>
      </c>
      <c r="O28" s="104"/>
      <c r="P28" s="107">
        <f t="shared" ca="1" si="3"/>
        <v>0</v>
      </c>
    </row>
    <row r="29" spans="2:16" ht="18" customHeight="1" x14ac:dyDescent="0.3">
      <c r="B29" s="13" t="s">
        <v>16</v>
      </c>
      <c r="C29" s="107">
        <f>SUMIF(Janvier!$G$2:$G$857,"CB",Janvier!$D$2:$D$857)</f>
        <v>0</v>
      </c>
      <c r="D29" s="107">
        <f>SUMIF(Février!$G$2:$G$876,"CB",Février!$D$2:$D$876)</f>
        <v>0</v>
      </c>
      <c r="E29" s="107">
        <f>SUMIF(Mars!$G$2:$G$740,"CB",Mars!$D$2:$D$740)</f>
        <v>0</v>
      </c>
      <c r="F29" s="107">
        <f>SUMIF(Avril!$G$2:$G$821,"CB",Avril!$D$2:$D$821)</f>
        <v>0</v>
      </c>
      <c r="G29" s="107">
        <f ca="1">SUMIF(Mai!$G$2:$G$745,"CB",Mai!$D$2:$D$740)</f>
        <v>0</v>
      </c>
      <c r="H29" s="107">
        <f>SUMIF(Juin!$G$2:$G$793,"CB",Juin!$D$2:$D$793)</f>
        <v>0</v>
      </c>
      <c r="I29" s="107">
        <f>SUMIF(Juillet!$G$2:$G$714,"CB",Juillet!$D$2:$D$714)</f>
        <v>0</v>
      </c>
      <c r="J29" s="107">
        <f>SUMIF(Aout!$G$2:$G$776,"CB",Aout!$D$2:$D$776)</f>
        <v>0</v>
      </c>
      <c r="K29" s="107">
        <f>SUMIF(Septembre!$G$2:$G$814,"CB",Septembre!$D$2:$D$814)</f>
        <v>0</v>
      </c>
      <c r="L29" s="107">
        <f>SUMIF(Octobre!$G$2:$G$904,"CB",Octobre!$D$2:$D$904)</f>
        <v>0</v>
      </c>
      <c r="M29" s="107">
        <f ca="1">SUMIF(Novembre!$G$6:$G$980,"CB",Novembre!$D$8:$D$980)</f>
        <v>0</v>
      </c>
      <c r="N29" s="107">
        <f>SUMIF(Décembre!$G$2:$G$961,"CB",Décembre!$D$2:$D$961)</f>
        <v>0</v>
      </c>
      <c r="O29" s="104"/>
      <c r="P29" s="107">
        <f t="shared" ca="1" si="3"/>
        <v>0</v>
      </c>
    </row>
    <row r="30" spans="2:16" ht="13.5" customHeight="1" x14ac:dyDescent="0.3"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</row>
    <row r="31" spans="2:16" ht="19.2" customHeight="1" x14ac:dyDescent="0.3">
      <c r="B31" s="11" t="s">
        <v>11</v>
      </c>
      <c r="C31" s="108">
        <f>SUMIF(Janvier!$G$2:$G$857,"Achats",Janvier!$D$2:$D$857)</f>
        <v>0</v>
      </c>
      <c r="D31" s="108">
        <f>SUMIF(Février!$G$2:$G$876,"Achats",Février!$D$2:$D$876)</f>
        <v>0</v>
      </c>
      <c r="E31" s="108">
        <f>SUMIF(Mars!$G$2:$G$740,"Achats",Mars!$D$2:$D$740)</f>
        <v>0</v>
      </c>
      <c r="F31" s="108">
        <f>SUMIF(Avril!$G$2:$G$821,"Achats",Avril!$D$2:$D$821)</f>
        <v>0</v>
      </c>
      <c r="G31" s="108">
        <f ca="1">SUMIF(Mai!$G$2:$G$745,"Achats",Mai!$D$2:$D$740)</f>
        <v>0</v>
      </c>
      <c r="H31" s="108">
        <f>SUMIF(Juin!$G$2:$G$793,"Achats",Juin!$D$2:$D$793)</f>
        <v>0</v>
      </c>
      <c r="I31" s="108">
        <f>SUMIF(Juillet!$G$2:$G$714,"Achats",Juillet!$D$2:$D$714)</f>
        <v>0</v>
      </c>
      <c r="J31" s="108">
        <f>SUMIF(Aout!$G$2:$G$776,"Achats",Aout!$D$2:$D$776)</f>
        <v>0</v>
      </c>
      <c r="K31" s="108">
        <f>SUMIF(Septembre!$G$2:$G$814,"Achats",Septembre!$D$2:$D$814)</f>
        <v>0</v>
      </c>
      <c r="L31" s="108">
        <f>SUMIF(Octobre!$G$2:$G$904,"Achats",Octobre!$D$2:$D$904)</f>
        <v>0</v>
      </c>
      <c r="M31" s="108">
        <f ca="1">SUMIF(Novembre!$G$6:$G$980,"Achats",Novembre!$D$8:$D$980)</f>
        <v>0</v>
      </c>
      <c r="N31" s="108">
        <f>SUMIF(Décembre!$G$2:$G$961,"Achats",Décembre!$D$2:$D$961)</f>
        <v>1500</v>
      </c>
      <c r="O31" s="104"/>
      <c r="P31" s="108">
        <f ca="1">SUM(C31:N31)</f>
        <v>1500</v>
      </c>
    </row>
    <row r="32" spans="2:16" ht="19.2" customHeight="1" x14ac:dyDescent="0.3">
      <c r="B32" s="93" t="s">
        <v>37</v>
      </c>
      <c r="C32" s="108">
        <f>SUMIF(Janvier!$G$2:$G$910,"Acompte",Janvier!$D$2:$D$910)</f>
        <v>0</v>
      </c>
      <c r="D32" s="108">
        <f>SUMIF(Février!$G$2:$G$905,"Acompte",Février!$D$2:$D$905)</f>
        <v>0</v>
      </c>
      <c r="E32" s="108">
        <f>SUMIF(Mars!$G$2:$G$886,"Acompte",Mars!$D$2:$D$886)</f>
        <v>0</v>
      </c>
      <c r="F32" s="108">
        <f>SUMIF(Avril!$G$2:$G$883,"Acompte",Avril!$D$2:$D$883)</f>
        <v>0</v>
      </c>
      <c r="G32" s="108">
        <f>SUMIF(Mai!$G$2:$G$813,"Acompte",Mai!$D$2:$D$813)</f>
        <v>0</v>
      </c>
      <c r="H32" s="108">
        <f>SUMIF(Juin!$G$2:$G$883,"Acompte",Juin!$D$2:$D$883)</f>
        <v>0</v>
      </c>
      <c r="I32" s="108">
        <f>SUMIF(Juillet!$G$2:$G$816,"Acompte",Juillet!$D$2:$D$816)</f>
        <v>0</v>
      </c>
      <c r="J32" s="108">
        <f>SUMIF(Aout!$G$2:$G$879,"Acompte",Aout!$D$2:$D$879)</f>
        <v>0</v>
      </c>
      <c r="K32" s="108">
        <f>SUMIF(Septembre!$G$2:$G$916,"Acompte",Septembre!$D$2:$D$916)</f>
        <v>0</v>
      </c>
      <c r="L32" s="108">
        <f>SUMIF(Octobre!$G$2:$G$903,"Acompte",Octobre!$D$2:$D$903)</f>
        <v>0</v>
      </c>
      <c r="M32" s="108">
        <f>SUMIF(Novembre!$G$2:$G$980,"Acompte",Novembre!$D$2:$D$980)</f>
        <v>0</v>
      </c>
      <c r="N32" s="108">
        <f>SUMIF(Décembre!$G$2:$G$959,"Acompte",Décembre!$D$2:$D$959)</f>
        <v>0</v>
      </c>
      <c r="O32" s="104"/>
      <c r="P32" s="108"/>
    </row>
    <row r="33" spans="1:18" ht="18" customHeight="1" x14ac:dyDescent="0.3">
      <c r="B33" s="11" t="s">
        <v>38</v>
      </c>
      <c r="C33" s="108">
        <f>SUMIF(Janvier!$G$2:$G$857,"Frais Km",Janvier!$D$2:$D$857)</f>
        <v>0</v>
      </c>
      <c r="D33" s="108">
        <f>SUMIF(Février!$G$2:$G$876,"Frais Km",Février!$D$2:$D$876)</f>
        <v>0</v>
      </c>
      <c r="E33" s="108">
        <f>SUMIF(Mars!$G$2:$G$740,"Frais Km",Mars!$D$2:$D$740)</f>
        <v>0</v>
      </c>
      <c r="F33" s="108">
        <f>SUMIF(Avril!$G$2:$G$821,"Frais Km",Avril!$D$2:$D$821)</f>
        <v>0</v>
      </c>
      <c r="G33" s="108">
        <f ca="1">SUMIF(Mai!$G$2:$G$745,"Frais Km",Mai!$D$2:$D$740)</f>
        <v>0</v>
      </c>
      <c r="H33" s="108">
        <f>SUMIF(Juin!$G$2:$G$793,"Frais Km",Juin!$D$2:$D$793)</f>
        <v>0</v>
      </c>
      <c r="I33" s="108">
        <f>SUMIF(Juillet!$G$2:$G$714,"Frais Km",Juillet!$D$2:$D$714)</f>
        <v>0</v>
      </c>
      <c r="J33" s="108">
        <f>SUMIF(Aout!$G$2:$G$776,"Frais Km",Aout!$D$2:$D$776)</f>
        <v>0</v>
      </c>
      <c r="K33" s="108">
        <f>SUMIF(Septembre!$G$2:$G$814,"Frais Km",Septembre!$D$2:$D$814)</f>
        <v>0</v>
      </c>
      <c r="L33" s="108">
        <f>SUMIF(Octobre!$G$2:$G$904,"Frais Km",Octobre!$D$2:$D$904)</f>
        <v>0</v>
      </c>
      <c r="M33" s="108">
        <f ca="1">SUMIF(Novembre!$G$6:$G$980,"Frais Km",Novembre!$D$8:$D$980)</f>
        <v>0</v>
      </c>
      <c r="N33" s="108">
        <f>SUMIF(Décembre!$G$2:$G$961,"Frais Km",Décembre!$D$2:$D$961)</f>
        <v>0</v>
      </c>
      <c r="O33" s="104"/>
      <c r="P33" s="108">
        <f ca="1">SUM(C33:N33)</f>
        <v>0</v>
      </c>
    </row>
    <row r="34" spans="1:18" ht="18" customHeight="1" x14ac:dyDescent="0.3">
      <c r="B34" s="11" t="s">
        <v>12</v>
      </c>
      <c r="C34" s="108">
        <f>SUMIF(Janvier!$G$2:$G$857,"Salaire",Janvier!$D$2:$D$857)</f>
        <v>0</v>
      </c>
      <c r="D34" s="108">
        <f>SUMIF(Février!$G$2:$G$876,"Salaire",Février!$D$2:$D$876)</f>
        <v>0</v>
      </c>
      <c r="E34" s="108">
        <f>SUMIF(Mars!$G$2:$G$740,"Salaire",Mars!$D$2:$D$740)</f>
        <v>0</v>
      </c>
      <c r="F34" s="108">
        <f>SUMIF(Avril!$G$2:$G$821,"Salaire",Avril!$D$2:$D$821)</f>
        <v>0</v>
      </c>
      <c r="G34" s="108">
        <f ca="1">SUMIF(Mai!$G$2:$G$745,"Salaire",Mai!$D$2:$D$740)</f>
        <v>0</v>
      </c>
      <c r="H34" s="108">
        <f>SUMIF(Juin!$G$2:$G$793,"Salaire",Juin!$D$2:$D$793)</f>
        <v>0</v>
      </c>
      <c r="I34" s="108">
        <f>SUMIF(Juillet!$G$2:$G$714,"Salaire",Juillet!$D$2:$D$714)</f>
        <v>0</v>
      </c>
      <c r="J34" s="108">
        <f>SUMIF(Aout!$G$2:$G$776,"Salaire",Aout!$D$2:$D$776)</f>
        <v>0</v>
      </c>
      <c r="K34" s="108">
        <f>SUMIF(Septembre!$G$2:$G$814,"Salaire",Septembre!$D$2:$D$814)</f>
        <v>0</v>
      </c>
      <c r="L34" s="108">
        <f>SUMIF(Octobre!$G$2:$G$904,"Salaire",Octobre!$D$2:$D$904)</f>
        <v>0</v>
      </c>
      <c r="M34" s="108">
        <f ca="1">SUMIF(Novembre!$G$6:$G$980,"Salaire",Novembre!$D$8:$D$980)</f>
        <v>4143.7089999999998</v>
      </c>
      <c r="N34" s="108">
        <f>SUMIF(Décembre!$G$2:$G$961,"Salaire",Décembre!$D$2:$D$961)</f>
        <v>5532.2280000000001</v>
      </c>
      <c r="O34" s="104"/>
      <c r="P34" s="108">
        <f ca="1">SUM(C34:N34)</f>
        <v>9675.9369999999999</v>
      </c>
    </row>
    <row r="35" spans="1:18" ht="13.5" customHeight="1" thickBo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R35" s="27" t="s">
        <v>34</v>
      </c>
    </row>
    <row r="36" spans="1:18" ht="18" customHeight="1" x14ac:dyDescent="0.3">
      <c r="A36" s="137" t="s">
        <v>36</v>
      </c>
      <c r="B36" s="12" t="s">
        <v>39</v>
      </c>
      <c r="C36" s="109">
        <f>SUMIF(Janvier!$G$2:$G$857,"CNSS",Janvier!$D$2:$D$857)</f>
        <v>0</v>
      </c>
      <c r="D36" s="109">
        <f>SUMIF(Février!$G$2:$G$876,"Urssaf",Février!$D$2:$D$876)</f>
        <v>0</v>
      </c>
      <c r="E36" s="109">
        <f>SUMIF(Mars!$G$2:$G$740,"CNSS",Mars!$D$2:$D$740)</f>
        <v>0</v>
      </c>
      <c r="F36" s="109">
        <f>SUMIF(Avril!$G$2:$G$821,"CNSS",Avril!$D$2:$D$821)</f>
        <v>0</v>
      </c>
      <c r="G36" s="109">
        <f ca="1">SUMIF(Mai!$G$2:$G$745,"CNSS",Mai!$D$2:$D$740)</f>
        <v>0</v>
      </c>
      <c r="H36" s="109">
        <f>SUMIF(Juin!$G$2:$G$793,"CNSS",Juin!$D$2:$D$793)</f>
        <v>0</v>
      </c>
      <c r="I36" s="109">
        <f>SUMIF(Juillet!$G$2:$G$714,"CNSS",Juillet!$D$2:$D$714)</f>
        <v>0</v>
      </c>
      <c r="J36" s="109">
        <f>SUMIF(Aout!$G$2:$G$776,"CNSS",Aout!$D$2:$D$776)</f>
        <v>0</v>
      </c>
      <c r="K36" s="109">
        <f>SUMIF(Septembre!$G$2:$G$814,"CNSS",Septembre!$D$2:$D$814)</f>
        <v>0</v>
      </c>
      <c r="L36" s="109">
        <f>SUMIF(Octobre!$G$2:$G$904,"CNSS",Octobre!$D$2:$D$904)</f>
        <v>0</v>
      </c>
      <c r="M36" s="109">
        <f ca="1">SUMIF(Novembre!$G$6:$G$980,"CNSS",Novembre!$D$8:$D$980)</f>
        <v>0</v>
      </c>
      <c r="N36" s="109">
        <f>SUMIF(Décembre!$G$2:$G$961,"CNSS",Décembre!$D$2:$D$961)</f>
        <v>0</v>
      </c>
      <c r="O36" s="104"/>
      <c r="P36" s="109">
        <f ca="1">SUM(D36:N36)</f>
        <v>0</v>
      </c>
      <c r="R36" s="28">
        <f ca="1">P36-P42</f>
        <v>0</v>
      </c>
    </row>
    <row r="37" spans="1:18" ht="18" customHeight="1" x14ac:dyDescent="0.3">
      <c r="A37" s="138"/>
      <c r="B37" s="12" t="s">
        <v>41</v>
      </c>
      <c r="C37" s="109">
        <f>SUMIF(Janvier!$G$2:$G$857,"Declaration",Janvier!$D$2:$D$857)</f>
        <v>0</v>
      </c>
      <c r="D37" s="109">
        <f>SUMIF(Février!$G$2:$G$876,"Declaration",Février!$D$2:$D$876)</f>
        <v>0</v>
      </c>
      <c r="E37" s="109">
        <f>SUMIF(Mars!$G$2:$G$740,"Declaration",Mars!$D$2:$D$740)</f>
        <v>0</v>
      </c>
      <c r="F37" s="109">
        <f>SUMIF(Avril!$G$2:$G$821,"Declaration",Avril!$D$2:$D$821)</f>
        <v>0</v>
      </c>
      <c r="G37" s="109">
        <f ca="1">SUMIF(Mai!$G$2:$G$745,"Declaration",Mai!$D$2:$D$740)</f>
        <v>0</v>
      </c>
      <c r="H37" s="109">
        <f>SUMIF(Juin!$G$2:$G$793,"Declaration",Juin!$D$2:$D$793)</f>
        <v>0</v>
      </c>
      <c r="I37" s="109">
        <f>SUMIF(Juillet!$G$2:$G$714,"Declaration",Juillet!$D$2:$D$714)</f>
        <v>0</v>
      </c>
      <c r="J37" s="109">
        <f>SUMIF(Aout!$G$2:$G$776,"Declaration",Aout!$D$2:$D$776)</f>
        <v>0</v>
      </c>
      <c r="K37" s="109">
        <f>SUMIF(Septembre!$G$2:$G$814,"Declaration",Septembre!$D$2:$D$814)</f>
        <v>0</v>
      </c>
      <c r="L37" s="109">
        <f>SUMIF(Octobre!$G$2:$G$904,"Declaration",Octobre!$D$2:$D$904)</f>
        <v>0</v>
      </c>
      <c r="M37" s="109">
        <f ca="1">SUMIF(Novembre!$G$6:$G$980,"Declaration",Novembre!$D$8:$D$980)</f>
        <v>0</v>
      </c>
      <c r="N37" s="109">
        <f>SUMIF(Décembre!$G$2:$G$961,"Declaration",Décembre!$D$2:$D$961)</f>
        <v>0</v>
      </c>
      <c r="O37" s="104"/>
      <c r="P37" s="109">
        <f ca="1">SUM(D37:N37)</f>
        <v>0</v>
      </c>
      <c r="R37" s="28">
        <f ca="1">P37-P43</f>
        <v>0</v>
      </c>
    </row>
    <row r="38" spans="1:18" ht="18" customHeight="1" x14ac:dyDescent="0.3">
      <c r="A38" s="138"/>
      <c r="B38" s="12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4"/>
      <c r="P38" s="109"/>
      <c r="R38" s="28">
        <f>P38-P44</f>
        <v>0</v>
      </c>
    </row>
    <row r="39" spans="1:18" ht="18" customHeight="1" x14ac:dyDescent="0.3">
      <c r="A39" s="138"/>
      <c r="B39" s="12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4"/>
      <c r="P39" s="109"/>
      <c r="R39" s="28">
        <f>P39-P45</f>
        <v>0</v>
      </c>
    </row>
    <row r="40" spans="1:18" ht="18" customHeight="1" thickBot="1" x14ac:dyDescent="0.35">
      <c r="A40" s="139"/>
      <c r="B40" s="12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4"/>
      <c r="P40" s="109"/>
      <c r="R40" s="28">
        <f>P40-P46</f>
        <v>0</v>
      </c>
    </row>
    <row r="41" spans="1:18" ht="15" thickBot="1" x14ac:dyDescent="0.35"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</row>
    <row r="42" spans="1:18" s="3" customFormat="1" ht="20.25" customHeight="1" x14ac:dyDescent="0.3">
      <c r="A42" s="134" t="s">
        <v>35</v>
      </c>
      <c r="B42" s="29"/>
      <c r="C42" s="110"/>
      <c r="D42" s="110"/>
      <c r="E42" s="110"/>
      <c r="F42" s="110"/>
      <c r="G42" s="110"/>
      <c r="H42" s="110"/>
      <c r="I42" s="110"/>
      <c r="J42" s="110"/>
      <c r="K42" s="110"/>
      <c r="L42" s="111"/>
      <c r="M42" s="111"/>
      <c r="N42" s="112"/>
      <c r="O42" s="113"/>
      <c r="P42" s="111"/>
    </row>
    <row r="43" spans="1:18" s="3" customFormat="1" ht="20.25" customHeight="1" x14ac:dyDescent="0.3">
      <c r="A43" s="135"/>
      <c r="B43" s="29"/>
      <c r="C43" s="110"/>
      <c r="D43" s="110"/>
      <c r="E43" s="110"/>
      <c r="F43" s="110"/>
      <c r="G43" s="110"/>
      <c r="H43" s="110"/>
      <c r="I43" s="110"/>
      <c r="J43" s="110"/>
      <c r="K43" s="114"/>
      <c r="L43" s="111"/>
      <c r="M43" s="111"/>
      <c r="N43" s="111"/>
      <c r="O43" s="113"/>
      <c r="P43" s="111"/>
    </row>
    <row r="44" spans="1:18" s="3" customFormat="1" ht="20.25" customHeight="1" x14ac:dyDescent="0.3">
      <c r="A44" s="135"/>
      <c r="B44" s="29"/>
      <c r="C44" s="110"/>
      <c r="D44" s="110"/>
      <c r="E44" s="110"/>
      <c r="F44" s="110"/>
      <c r="G44" s="110"/>
      <c r="H44" s="110"/>
      <c r="I44" s="110"/>
      <c r="J44" s="110"/>
      <c r="K44" s="110"/>
      <c r="L44" s="111"/>
      <c r="M44" s="112"/>
      <c r="N44" s="111"/>
      <c r="O44" s="113"/>
      <c r="P44" s="111"/>
    </row>
    <row r="45" spans="1:18" s="3" customFormat="1" ht="20.25" customHeight="1" x14ac:dyDescent="0.3">
      <c r="A45" s="135"/>
      <c r="B45" s="29"/>
      <c r="C45" s="110"/>
      <c r="D45" s="110"/>
      <c r="E45" s="110"/>
      <c r="F45" s="110"/>
      <c r="G45" s="110"/>
      <c r="H45" s="110"/>
      <c r="I45" s="110"/>
      <c r="J45" s="110"/>
      <c r="K45" s="110"/>
      <c r="L45" s="111"/>
      <c r="M45" s="112"/>
      <c r="N45" s="111"/>
      <c r="O45" s="113"/>
      <c r="P45" s="111"/>
    </row>
    <row r="46" spans="1:18" s="3" customFormat="1" ht="20.25" customHeight="1" thickBot="1" x14ac:dyDescent="0.35">
      <c r="A46" s="136"/>
      <c r="B46" s="29"/>
      <c r="C46" s="110"/>
      <c r="D46" s="110"/>
      <c r="E46" s="110"/>
      <c r="F46" s="110"/>
      <c r="G46" s="110"/>
      <c r="H46" s="110"/>
      <c r="I46" s="110"/>
      <c r="J46" s="110"/>
      <c r="K46" s="110"/>
      <c r="L46" s="111"/>
      <c r="M46" s="111"/>
      <c r="N46" s="111"/>
      <c r="O46" s="113"/>
      <c r="P46" s="111">
        <f>SUM(C46:N46)</f>
        <v>0</v>
      </c>
    </row>
    <row r="47" spans="1:18" x14ac:dyDescent="0.3">
      <c r="H47" s="87"/>
    </row>
    <row r="48" spans="1:18" x14ac:dyDescent="0.3">
      <c r="I48" s="88"/>
      <c r="K48" s="88"/>
    </row>
  </sheetData>
  <mergeCells count="2">
    <mergeCell ref="A42:A46"/>
    <mergeCell ref="A36:A40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7" sqref="B17"/>
    </sheetView>
  </sheetViews>
  <sheetFormatPr baseColWidth="10" defaultColWidth="11.21875" defaultRowHeight="14.4" x14ac:dyDescent="0.3"/>
  <cols>
    <col min="2" max="2" width="92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Janvier</vt:lpstr>
      <vt:lpstr>Février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Décembre</vt:lpstr>
      <vt:lpstr>Synthese</vt:lpstr>
      <vt:lpstr>Remarques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2024-01-05T15:23:04Z</dcterms:modified>
</cp:coreProperties>
</file>