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027228E0-44D2-4721-87E2-1A16E2BBB9FA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4" sheetId="15" r:id="rId1"/>
    <x:sheet name="2025" sheetId="16" r:id="rId2"/>
    <x:sheet name="Params" sheetId="10" r:id="rId3"/>
    <x:sheet name="Synthése" sheetId="13" r:id="rId4"/>
  </x:sheets>
  <x:definedNames>
    <x:definedName name="AOUT" localSheetId="0">'2024'!$J$3</x:definedName>
    <x:definedName name="AOUT" localSheetId="1">'2025'!$J$3</x:definedName>
    <x:definedName name="AOUT">#REF!</x:definedName>
    <x:definedName name="AVANCE_SUR_SALAIRE" localSheetId="0">'2024'!#REF!</x:definedName>
    <x:definedName name="AVANCE_SUR_SALAIRE" localSheetId="1">'2025'!#REF!</x:definedName>
    <x:definedName name="AVANCE_SUR_SALAIRE">#REF!</x:definedName>
    <x:definedName name="AVRIL" localSheetId="0">'2024'!$F$3</x:definedName>
    <x:definedName name="AVRIL" localSheetId="1">'2025'!$F$3</x:definedName>
    <x:definedName name="AVRIL">#REF!</x:definedName>
    <x:definedName name="CRA" localSheetId="0">'2024'!$B$10</x:definedName>
    <x:definedName name="CRA" localSheetId="1">'2025'!$B$10</x:definedName>
    <x:definedName name="CRA">#REF!</x:definedName>
    <x:definedName name="CRA_ASTREINTE" localSheetId="0">'2024'!$B$14</x:definedName>
    <x:definedName name="CRA_ASTREINTE" localSheetId="1">'2025'!$B$14</x:definedName>
    <x:definedName name="CRA_ASTREINTE">#REF!</x:definedName>
    <x:definedName name="CRA_CP" localSheetId="0">'2024'!$B$12</x:definedName>
    <x:definedName name="CRA_CP" localSheetId="1">'2025'!$B$12</x:definedName>
    <x:definedName name="CRA_CP">#REF!</x:definedName>
    <x:definedName name="CRA_PRODUCTION" localSheetId="0">'2024'!$B$11</x:definedName>
    <x:definedName name="CRA_PRODUCTION" localSheetId="1">'2025'!$B$11</x:definedName>
    <x:definedName name="CRA_PRODUCTION">#REF!</x:definedName>
    <x:definedName name="CRA_SANS_SOLDE" localSheetId="0">'2024'!$B$13</x:definedName>
    <x:definedName name="CRA_SANS_SOLDE" localSheetId="1">'2025'!$B$13</x:definedName>
    <x:definedName name="CRA_SANS_SOLDE">#REF!</x:definedName>
    <x:definedName name="DECEMBRE" localSheetId="0">'2024'!$N$3</x:definedName>
    <x:definedName name="DECEMBRE" localSheetId="1">'2025'!$N$3</x:definedName>
    <x:definedName name="DECEMBRE">#REF!</x:definedName>
    <x:definedName name="ENTREES" localSheetId="0">'2024'!$B$16</x:definedName>
    <x:definedName name="ENTREES" localSheetId="1">'2025'!$B$16</x:definedName>
    <x:definedName name="ENTREES">#REF!</x:definedName>
    <x:definedName name="ENTREES_ASTREINTE" localSheetId="0">'2024'!$B$18</x:definedName>
    <x:definedName name="ENTREES_ASTREINTE" localSheetId="1">'2025'!$B$18</x:definedName>
    <x:definedName name="ENTREES_ASTREINTE">#REF!</x:definedName>
    <x:definedName name="ENTREES_FACTURE" localSheetId="0">'2024'!$B$17</x:definedName>
    <x:definedName name="ENTREES_FACTURE" localSheetId="1">'2025'!$B$17</x:definedName>
    <x:definedName name="ENTREES_FACTURE">#REF!</x:definedName>
    <x:definedName name="FEVRIER" localSheetId="0">'2024'!$D$3</x:definedName>
    <x:definedName name="FEVRIER" localSheetId="1">'2025'!$D$3</x:definedName>
    <x:definedName name="FEVRIER">#REF!</x:definedName>
    <x:definedName name="JANVIER" localSheetId="0">'2024'!$C$3</x:definedName>
    <x:definedName name="JANVIER" localSheetId="1">'2025'!$C$3</x:definedName>
    <x:definedName name="JANVIER">#REF!</x:definedName>
    <x:definedName name="JUILLET" localSheetId="0">'2024'!$I$3</x:definedName>
    <x:definedName name="JUILLET" localSheetId="1">'2025'!$I$3</x:definedName>
    <x:definedName name="JUILLET">#REF!</x:definedName>
    <x:definedName name="JUIN" localSheetId="0">'2024'!$H$3</x:definedName>
    <x:definedName name="JUIN" localSheetId="1">'2025'!$H$3</x:definedName>
    <x:definedName name="JUIN">#REF!</x:definedName>
    <x:definedName name="MAI" localSheetId="0">'2024'!$G$3</x:definedName>
    <x:definedName name="MAI" localSheetId="1">'2025'!$G$3</x:definedName>
    <x:definedName name="MAI">#REF!</x:definedName>
    <x:definedName name="MARS" localSheetId="0">'2024'!$E$3</x:definedName>
    <x:definedName name="MARS" localSheetId="1">'2025'!$E$3</x:definedName>
    <x:definedName name="MARS">#REF!</x:definedName>
    <x:definedName name="MOIS" localSheetId="0">'2024'!$B$3</x:definedName>
    <x:definedName name="MOIS" localSheetId="1">'2025'!$B$3</x:definedName>
    <x:definedName name="MOIS">#REF!</x:definedName>
    <x:definedName name="NOVEMBRE" localSheetId="0">'2024'!$M$3</x:definedName>
    <x:definedName name="NOVEMBRE" localSheetId="1">'2025'!$M$3</x:definedName>
    <x:definedName name="NOVEMBRE">#REF!</x:definedName>
    <x:definedName name="OCTOBRE" localSheetId="0">'2024'!$L$3</x:definedName>
    <x:definedName name="OCTOBRE" localSheetId="1">'2025'!$L$3</x:definedName>
    <x:definedName name="OCTOBRE">#REF!</x:definedName>
    <x:definedName name="REPAS" localSheetId="0">'2024'!$B$5</x:definedName>
    <x:definedName name="REPAS" localSheetId="1">'2025'!$B$5</x:definedName>
    <x:definedName name="REPAS">#REF!</x:definedName>
    <x:definedName name="REPAS_ACQUIS" localSheetId="0">'2024'!$B$7</x:definedName>
    <x:definedName name="REPAS_ACQUIS" localSheetId="1">'2025'!$B$7</x:definedName>
    <x:definedName name="REPAS_ACQUIS">#REF!</x:definedName>
    <x:definedName name="REPAS_PRIS" localSheetId="0">'2024'!$B$6</x:definedName>
    <x:definedName name="REPAS_PRIS" localSheetId="1">'2025'!$B$6</x:definedName>
    <x:definedName name="REPAS_PRIS">#REF!</x:definedName>
    <x:definedName name="REPAS_SOLDE" localSheetId="0">'2024'!$B$8</x:definedName>
    <x:definedName name="REPAS_SOLDE" localSheetId="1">'2025'!$B$8</x:definedName>
    <x:definedName name="REPAS_SOLDE">#REF!</x:definedName>
    <x:definedName name="SEPTEMBRE" localSheetId="0">'2024'!$K$3</x:definedName>
    <x:definedName name="SEPTEMBRE" localSheetId="1">'2025'!$K$3</x:definedName>
    <x:definedName name="SEPTEMBRE">#REF!</x:definedName>
    <x:definedName name="SOLDE" localSheetId="0">'2024'!$B$32</x:definedName>
    <x:definedName name="SOLDE" localSheetId="1">'2025'!$B$29</x:definedName>
    <x:definedName name="SORTIES" localSheetId="0">'2024'!$B$21</x:definedName>
    <x:definedName name="SORTIES" localSheetId="1">'2025'!$B$21</x:definedName>
    <x:definedName name="SORTIES">#REF!</x:definedName>
    <x:definedName name="SORTIES_ABONDEMENT" localSheetId="0">'2024'!#REF!</x:definedName>
    <x:definedName name="SORTIES_ABONDEMENT" localSheetId="1">'2025'!#REF!</x:definedName>
    <x:definedName name="SORTIES_ABONDEMENT">#REF!</x:definedName>
    <x:definedName name="SORTIES_CHARGES_SOCIALES_PATRONALES" localSheetId="0">'2024'!$B$26</x:definedName>
    <x:definedName name="SORTIES_CHARGES_SOCIALES_PATRONALES" localSheetId="1">'2025'!$B$23</x:definedName>
    <x:definedName name="SORTIES_CHARGES_SOCIALES_PATRONALES">#REF!</x:definedName>
    <x:definedName name="SORTIES_FRAIS_PEE_AMUNDI" localSheetId="0">'2024'!#REF!</x:definedName>
    <x:definedName name="SORTIES_FRAIS_PEE_AMUNDI" localSheetId="1">'2025'!#REF!</x:definedName>
    <x:definedName name="SORTIES_FRAIS_PEE_AMUNDI">#REF!</x:definedName>
    <x:definedName name="SORTIES_INTERESSEMENT" localSheetId="0">'2024'!#REF!</x:definedName>
    <x:definedName name="SORTIES_INTERESSEMENT" localSheetId="1">'2025'!#REF!</x:definedName>
    <x:definedName name="SORTIES_INTERESSEMENT">#REF!</x:definedName>
    <x:definedName name="SORTIES_SALAIRE_NET" localSheetId="0">'2024'!$B$22</x:definedName>
    <x:definedName name="SORTIES_SALAIRE_NET" localSheetId="1">'2025'!$B$22</x:definedName>
    <x:definedName name="SORTIES_SALAIRE_NET">#REF!</x:definedName>
    <x:definedName name="TOTAL" localSheetId="0">'2024'!$P$3</x:definedName>
    <x:definedName name="TOTAL" localSheetId="1">'2025'!$P$3</x:definedName>
    <x:definedName name="TOTAL">#REF!</x:definedName>
    <x:definedName name="TOTAL_ENTREES" localSheetId="0">'2024'!$B$19</x:definedName>
    <x:definedName name="TOTAL_ENTREES" localSheetId="1">'2025'!$B$19</x:definedName>
    <x:definedName name="TOTAL_ENTREES">#REF!</x:definedName>
    <x:definedName name="TOTAL_SORTIES" localSheetId="0">'2024'!$B$28</x:definedName>
    <x:definedName name="TOTAL_SORTIES" localSheetId="1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84623676-C61F-4F1D-B9DB-B1B0DF1E425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 xr:uid="{76376F7D-E60D-4D42-AF4A-17C6050437B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  <comment ref="N27" authorId="0" shapeId="0" xr:uid="{D3719BEB-60D8-4260-85EB-BE457B0F84C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rembourser a partir de décembre 250 E/mois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<sst xmlns="http://schemas.openxmlformats.org/spreadsheetml/2006/main" count="81" uniqueCount="45">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</sst>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00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4" fontId="10" fillId="4" borderId="4" xfId="0" applyNumberFormat="1" applyFont="1" applyFill="1" applyBorder="1"/>
    <x:xf numFmtId="0" fontId="9" fillId="0" borderId="4" xfId="0" applyFont="1" applyBorder="1" applyProtection="1">
      <x:protection locked="0"/>
    </x:xf>
    <x:xf numFmtId="4" fontId="11" fillId="4" borderId="4" xfId="0" applyNumberFormat="1" applyFon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0" fontId="0" fillId="11" borderId="1" xfId="0" applyFill="1" applyBorder="1"/>
    <x:xf numFmtId="0" fontId="0" fillId="11" borderId="1" xfId="0" applyFill="1" applyBorder="1" applyAlignment="1">
      <x:alignment horizontal="center"/>
    </x:xf>
    <x:xf numFmtId="0" fontId="1" fillId="11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32"/>
  <x:sheetViews>
    <x:sheetView topLeftCell="A2" workbookViewId="0">
      <x:selection activeCell="P28" sqref="P28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114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>
        <x:v>18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18</x:v>
      </x:c>
      <x:c r="O7" s="31"/>
      <x:c r="P7" s="52">
        <x:f>SUM(C7:N7)</x:f>
        <x:v>117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-1</x:v>
      </x:c>
      <x:c r="O8" s="31"/>
      <x:c r="P8" s="52">
        <x:f>SUM(C8:N8)</x:f>
        <x:v>3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>
        <x:v>18</x:v>
      </x:c>
      <x:c r="J11" s="10">
        <x:v>21</x:v>
      </x:c>
      <x:c r="K11" s="10">
        <x:v>21</x:v>
      </x:c>
      <x:c r="L11" s="10">
        <x:v>21</x:v>
      </x:c>
      <x:c r="M11" s="10">
        <x:v>18</x:v>
      </x:c>
      <x:c r="N11" s="10">
        <x:v>18.5</x:v>
      </x:c>
      <x:c r="P11" s="53">
        <x:f>SUM(C11:N11)</x:f>
        <x:v>117.5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>
        <x:v>5</x:v>
      </x:c>
      <x:c r="J12" s="11"/>
      <x:c r="K12" s="11"/>
      <x:c r="L12" s="11">
        <x:v>2</x:v>
      </x:c>
      <x:c r="M12" s="11">
        <x:v>1</x:v>
      </x:c>
      <x:c r="N12" s="11">
        <x:v>2.5</x:v>
      </x:c>
      <x:c r="P12" s="53">
        <x:f>SUM(C12:N12)</x:f>
        <x:v>10.5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8370.6</x:v>
      </x:c>
      <x:c r="J17" s="9">
        <x:f>J11*Params!$C$5*(1-Params!$C$3)-Params!$C$4</x:f>
        <x:v>9778.2000000000007</x:v>
      </x:c>
      <x:c r="K17" s="9">
        <x:f>K11*Params!$C$5*(1-Params!$C$3)-Params!$C$4</x:f>
        <x:v>9778.2000000000007</x:v>
      </x:c>
      <x:c r="L17" s="9">
        <x:f>L11*Params!$C$5*(1-Params!$C$3)-Params!$C$4</x:f>
        <x:v>9778.2000000000007</x:v>
      </x:c>
      <x:c r="M17" s="9">
        <x:f>M11*Params!$C$5*(1-Params!$C$3)-Params!$C$4</x:f>
        <x:v>8370.6</x:v>
      </x:c>
      <x:c r="N17" s="9">
        <x:f>N11*Params!$C$5*(1-Params!$C$3)-Params!$C$4</x:f>
        <x:v>8605.2000000000007</x:v>
      </x:c>
      <x:c r="O17" s="4"/>
      <x:c r="P17" s="37">
        <x:f>SUM(C17:N17)</x:f>
        <x:v>54681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8370.6</x:v>
      </x:c>
      <x:c r="J19" s="25">
        <x:f t="shared" si="1"/>
        <x:v>9778.2000000000007</x:v>
      </x:c>
      <x:c r="K19" s="25">
        <x:f t="shared" si="1"/>
        <x:v>9778.2000000000007</x:v>
      </x:c>
      <x:c r="L19" s="25">
        <x:f t="shared" si="1"/>
        <x:v>9778.2000000000007</x:v>
      </x:c>
      <x:c r="M19" s="25">
        <x:f t="shared" si="1"/>
        <x:v>8370.6</x:v>
      </x:c>
      <x:c r="N19" s="25">
        <x:f t="shared" si="1"/>
        <x:v>8605.2000000000007</x:v>
      </x:c>
      <x:c r="O19" s="5"/>
      <x:c r="P19" s="38">
        <x:f>SUM(C19:O19)</x:f>
        <x:v>54681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>
        <x:v>4750.66</x:v>
      </x:c>
      <x:c r="J22" s="9">
        <x:v>4750.66</x:v>
      </x:c>
      <x:c r="K22" s="9">
        <x:v>4050.66</x:v>
      </x:c>
      <x:c r="L22" s="9">
        <x:v>4750.66</x:v>
      </x:c>
      <x:c r="M22" s="9">
        <x:v>4250.66</x:v>
      </x:c>
      <x:c r="N22" s="9">
        <x:v>4500.66</x:v>
      </x:c>
      <x:c r="O22" s="4"/>
      <x:c r="P22" s="39">
        <x:f t="shared" ref="P22:P28" si="2">SUM(C22:N22)</x:f>
        <x:v>27053.96</x:v>
      </x:c>
    </x:row>
    <x:row r="23" spans="2:16" x14ac:dyDescent="0.3">
      <x:c r="B23" s="8" t="s">
        <x:v>39</x:v>
      </x:c>
      <x:c r="C23" s="9"/>
      <x:c r="D23" s="9"/>
      <x:c r="E23" s="9"/>
      <x:c r="F23" s="60"/>
      <x:c r="G23" s="60"/>
      <x:c r="H23" s="60"/>
      <x:c r="I23" s="60">
        <x:f t="shared" ref="I23:N23" si="3">(5461.69/5)*(1-9.7%)</x:f>
        <x:v>986.381214</x:v>
      </x:c>
      <x:c r="J23" s="60">
        <x:f t="shared" si="3"/>
        <x:v>986.381214</x:v>
      </x:c>
      <x:c r="K23" s="60">
        <x:f t="shared" si="3"/>
        <x:v>986.381214</x:v>
      </x:c>
      <x:c r="L23" s="60">
        <x:f t="shared" si="3"/>
        <x:v>986.381214</x:v>
      </x:c>
      <x:c r="M23" s="60">
        <x:f t="shared" si="3"/>
        <x:v>986.381214</x:v>
      </x:c>
      <x:c r="N23" s="60">
        <x:f t="shared" si="3"/>
        <x:v>986.381214</x:v>
      </x:c>
      <x:c r="O23" s="4"/>
      <x:c r="P23" s="39">
        <x:f t="shared" si="2"/>
        <x:v>5918.287284</x:v>
      </x:c>
    </x:row>
    <x:row r="24" spans="2:16" x14ac:dyDescent="0.3">
      <x:c r="B24" s="61" t="s">
        <x:v>40</x:v>
      </x:c>
      <x:c r="C24" s="62"/>
      <x:c r="D24" s="62"/>
      <x:c r="E24" s="62"/>
      <x:c r="F24" s="62"/>
      <x:c r="G24" s="62"/>
      <x:c r="H24" s="62"/>
      <x:c r="I24" s="62">
        <x:f t="shared" ref="I24:N24" si="4">(5461.69/5)*9.7%</x:f>
        <x:v>105.95678599999998</x:v>
      </x:c>
      <x:c r="J24" s="62">
        <x:f t="shared" si="4"/>
        <x:v>105.95678599999998</x:v>
      </x:c>
      <x:c r="K24" s="62">
        <x:f t="shared" si="4"/>
        <x:v>105.95678599999998</x:v>
      </x:c>
      <x:c r="L24" s="62">
        <x:f t="shared" si="4"/>
        <x:v>105.95678599999998</x:v>
      </x:c>
      <x:c r="M24" s="62">
        <x:f t="shared" si="4"/>
        <x:v>105.95678599999998</x:v>
      </x:c>
      <x:c r="N24" s="62">
        <x:f t="shared" si="4"/>
        <x:v>105.95678599999998</x:v>
      </x:c>
      <x:c r="O24" s="4"/>
      <x:c r="P24" s="39">
        <x:f t="shared" si="2"/>
        <x:v>635.74071599999991</x:v>
      </x:c>
    </x:row>
    <x:row r="25" spans="2:16" x14ac:dyDescent="0.3">
      <x:c r="B25" s="61" t="s">
        <x:v>41</x:v>
      </x:c>
      <x:c r="C25" s="62"/>
      <x:c r="D25" s="62"/>
      <x:c r="E25" s="62"/>
      <x:c r="F25" s="62"/>
      <x:c r="G25" s="62"/>
      <x:c r="H25" s="62"/>
      <x:c r="I25" s="62">
        <x:f t="shared" ref="I25:N25" si="5">(I23)*0.02</x:f>
        <x:v>19.727624280000001</x:v>
      </x:c>
      <x:c r="J25" s="62">
        <x:f t="shared" si="5"/>
        <x:v>19.727624280000001</x:v>
      </x:c>
      <x:c r="K25" s="62">
        <x:f t="shared" si="5"/>
        <x:v>19.727624280000001</x:v>
      </x:c>
      <x:c r="L25" s="62">
        <x:f t="shared" si="5"/>
        <x:v>19.727624280000001</x:v>
      </x:c>
      <x:c r="M25" s="62">
        <x:f t="shared" si="5"/>
        <x:v>19.727624280000001</x:v>
      </x:c>
      <x:c r="N25" s="62">
        <x:f t="shared" si="5"/>
        <x:v>19.727624280000001</x:v>
      </x:c>
      <x:c r="O25" s="4"/>
      <x:c r="P25" s="39">
        <x:f t="shared" si="2"/>
        <x:v>118.36574568</x:v>
      </x:c>
    </x:row>
    <x:row r="26" spans="2:16" x14ac:dyDescent="0.3">
      <x:c r="B26" s="8" t="s">
        <x:v>8</x:v>
      </x:c>
      <x:c r="C26" s="9"/>
      <x:c r="D26" s="9"/>
      <x:c r="E26" s="9"/>
      <x:c r="F26" s="9"/>
      <x:c r="G26" s="9"/>
      <x:c r="H26" s="9"/>
      <x:c r="I26" s="9">
        <x:f>1027.43+1944.82</x:f>
        <x:v>2972.25</x:v>
      </x:c>
      <x:c r="J26" s="9">
        <x:f>1027.43+1957.96</x:f>
        <x:v>2985.3900000000003</x:v>
      </x:c>
      <x:c r="K26" s="9">
        <x:f>1027.43+1944.82</x:f>
        <x:v>2972.25</x:v>
      </x:c>
      <x:c r="L26" s="9">
        <x:f>1027.43+1944.82</x:f>
        <x:v>2972.25</x:v>
      </x:c>
      <x:c r="M26" s="9">
        <x:f>1027.43+1950.07</x:f>
        <x:v>2977.5</x:v>
      </x:c>
      <x:c r="N26" s="9">
        <x:f>1027.43+1947.46</x:f>
        <x:v>2974.8900000000003</x:v>
      </x:c>
      <x:c r="O26" s="4"/>
      <x:c r="P26" s="39">
        <x:f t="shared" si="2"/>
        <x:v>17854.53</x:v>
      </x:c>
    </x:row>
    <x:row r="27" spans="2:16" x14ac:dyDescent="0.3">
      <x:c r="B27" s="63" t="s">
        <x:v>42</x:v>
      </x:c>
      <x:c r="C27" s="64"/>
      <x:c r="D27" s="64"/>
      <x:c r="E27" s="64"/>
      <x:c r="F27" s="64"/>
      <x:c r="G27" s="64"/>
      <x:c r="H27" s="64"/>
      <x:c r="I27" s="64"/>
      <x:c r="J27" s="64">
        <x:v>700</x:v>
      </x:c>
      <x:c r="K27" s="64"/>
      <x:c r="L27" s="64"/>
      <x:c r="M27" s="64">
        <x:v>500</x:v>
      </x:c>
      <x:c r="N27" s="64">
        <x:v>500</x:v>
      </x:c>
      <x:c r="O27" s="4"/>
      <x:c r="P27" s="39">
        <x:f t="shared" si="2"/>
        <x:v>1700</x:v>
      </x:c>
    </x:row>
    <x:row r="28" spans="2:16" x14ac:dyDescent="0.3">
      <x:c r="B28" s="7" t="s">
        <x:v>3</x:v>
      </x:c>
      <x:c r="C28" s="40">
        <x:f t="shared" ref="C28:I28" si="6">SUM(C22:C26)</x:f>
        <x:v>0</x:v>
      </x:c>
      <x:c r="D28" s="40">
        <x:f t="shared" si="6"/>
        <x:v>0</x:v>
      </x:c>
      <x:c r="E28" s="40">
        <x:f t="shared" si="6"/>
        <x:v>0</x:v>
      </x:c>
      <x:c r="F28" s="40">
        <x:f t="shared" si="6"/>
        <x:v>0</x:v>
      </x:c>
      <x:c r="G28" s="40">
        <x:f t="shared" si="6"/>
        <x:v>0</x:v>
      </x:c>
      <x:c r="H28" s="40">
        <x:f t="shared" si="6"/>
        <x:v>0</x:v>
      </x:c>
      <x:c r="I28" s="40">
        <x:f t="shared" si="6"/>
        <x:v>8834.9756242799995</x:v>
      </x:c>
      <x:c r="J28" s="40">
        <x:f>SUM(J22:J27)</x:f>
        <x:v>9548.1156242799989</x:v>
      </x:c>
      <x:c r="K28" s="40">
        <x:f>SUM(K22:K27)</x:f>
        <x:v>8134.9756242799995</x:v>
      </x:c>
      <x:c r="L28" s="40">
        <x:f>SUM(L22:L27)</x:f>
        <x:v>8834.9756242799995</x:v>
      </x:c>
      <x:c r="M28" s="40">
        <x:f>SUM(M22:M27)</x:f>
        <x:v>8840.2256242799995</x:v>
      </x:c>
      <x:c r="N28" s="40">
        <x:f>SUM(N22:N27)</x:f>
        <x:v>9087.6156242799989</x:v>
      </x:c>
      <x:c r="O28" s="4"/>
      <x:c r="P28" s="41">
        <x:f t="shared" si="2"/>
        <x:v>53280.883745679996</x:v>
      </x:c>
    </x:row>
    <x:row r="29" spans="2:16" x14ac:dyDescent="0.3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 spans="2:16" x14ac:dyDescent="0.3">
      <x:c r="B30" s="65" t="s">
        <x:v>43</x:v>
      </x:c>
      <x:c r="C30" s="66"/>
      <x:c r="D30" s="66"/>
      <x:c r="E30" s="66"/>
      <x:c r="F30" s="66"/>
      <x:c r="G30" s="66"/>
      <x:c r="H30" s="66"/>
      <x:c r="I30" s="66"/>
      <x:c r="J30" s="66"/>
      <x:c r="K30" s="66">
        <x:v>700</x:v>
      </x:c>
      <x:c r="L30" s="66"/>
      <x:c r="M30" s="66">
        <x:v>500</x:v>
      </x:c>
      <x:c r="N30" s="67">
        <x:v>250</x:v>
      </x:c>
      <x:c r="P30" s="68">
        <x:f>SUM(C30:N30)</x:f>
        <x:v>1450</x:v>
      </x:c>
    </x:row>
    <x:row r="32" spans="2:16" x14ac:dyDescent="0.3">
      <x:c r="B32" s="43" t="s">
        <x:v>25</x:v>
      </x:c>
      <x:c r="C32" s="44">
        <x:f t="shared" ref="C32:N32" si="7">C19-C28</x:f>
        <x:v>0</x:v>
      </x:c>
      <x:c r="D32" s="44">
        <x:f t="shared" si="7"/>
        <x:v>0</x:v>
      </x:c>
      <x:c r="E32" s="44">
        <x:f t="shared" si="7"/>
        <x:v>0</x:v>
      </x:c>
      <x:c r="F32" s="44">
        <x:f t="shared" si="7"/>
        <x:v>0</x:v>
      </x:c>
      <x:c r="G32" s="44">
        <x:f t="shared" si="7"/>
        <x:v>0</x:v>
      </x:c>
      <x:c r="H32" s="44">
        <x:f t="shared" si="7"/>
        <x:v>0</x:v>
      </x:c>
      <x:c r="I32" s="44">
        <x:f t="shared" si="7"/>
        <x:v>-464.3756242799991</x:v>
      </x:c>
      <x:c r="J32" s="44">
        <x:f t="shared" si="7"/>
        <x:v>230.08437572000184</x:v>
      </x:c>
      <x:c r="K32" s="44">
        <x:f t="shared" si="7"/>
        <x:v>1643.2243757200013</x:v>
      </x:c>
      <x:c r="L32" s="44">
        <x:f t="shared" si="7"/>
        <x:v>943.22437572000126</x:v>
      </x:c>
      <x:c r="M32" s="44">
        <x:f t="shared" si="7"/>
        <x:v>-469.6256242799991</x:v>
      </x:c>
      <x:c r="N32" s="44">
        <x:f t="shared" si="7"/>
        <x:v>-482.41562427999816</x:v>
      </x:c>
      <x:c r="P32" s="54">
        <x:f>SUM(C32:O32)</x:f>
        <x:v>1400.116254320008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6E654FE-4F4A-4361-A097-F744E7BF9DEF}" mc:Ignorable="x14ac xr xr2 xr3">
  <x:dimension ref="B1:P29"/>
  <x:sheetViews>
    <x:sheetView tabSelected="1" topLeftCell="A2" workbookViewId="0">
      <x:selection activeCell="D24" sqref="D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20</x:v>
      </x:c>
      <x:c r="D7" s="33">
        <x:v>19</x:v>
      </x:c>
      <x:c r="E7" s="33">
        <x:v>18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19</x:v>
      </x:c>
      <x:c r="E11" s="10">
        <x:v>17.5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39</x:v>
      </x:c>
    </x:row>
    <x:row r="12">
      <x:c r="B12" s="8" t="s">
        <x:v>15</x:v>
      </x:c>
      <x:c r="C12" s="11">
        <x:v>2</x:v>
      </x:c>
      <x:c r="D12" s="11">
        <x:v>1</x:v>
      </x:c>
      <x:c r="E12" s="11">
        <x:v>3.5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9309</x:v>
      </x:c>
      <x:c r="D17" s="9">
        <x:f>D11*Params!$C$5*(1-Params!$C$3)-Params!$C$4</x:f>
        <x:v>8839.800000000001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18148.800000000003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18148.800000000003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5488.12</x:v>
      </x:c>
      <x:c r="D22" s="9">
        <x:v>5738.12</x:v>
      </x:c>
      <x:c r="E22" s="9">
        <x:v>5738.12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</x:c>
    </x:row>
    <x:row r="23">
      <x:c r="B23" s="8" t="s">
        <x:v>8</x:v>
      </x:c>
      <x:c r="C23" s="9">
        <x:f> 1139.27+ 2285.41</x:f>
        <x:v>3424.68</x:v>
      </x:c>
      <x:c r="D23" s="9">
        <x:f> 1139.27+ 2284.09</x:f>
        <x:v>3423.36</x:v>
      </x:c>
      <x:c r="E23" s="9">
        <x:f>1139.27+2281.48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</x:c>
    </x:row>
    <x:row r="24">
      <x:c r="B24" s="8" t="s">
        <x:v>42</x:v>
      </x:c>
      <x:c r="C24" s="9"/>
      <x:c r="D24" s="9"/>
      <x:c r="E24" s="9"/>
      <x:c r="F24" s="9"/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65" t="s">
        <x:v>43</x:v>
      </x:c>
      <x:c r="C27" s="66">
        <x:v>250</x:v>
      </x:c>
      <x:c r="D27" s="66"/>
      <x:c r="E27" s="66"/>
      <x:c r="F27" s="66"/>
      <x:c r="G27" s="66"/>
      <x:c r="H27" s="66"/>
      <x:c r="I27" s="66"/>
      <x:c r="J27" s="66"/>
      <x:c r="K27" s="66"/>
      <x:c r="L27" s="66"/>
      <x:c r="M27" s="66"/>
      <x:c r="N27" s="67"/>
      <x:c r="P27" s="68">
        <x:f>SUM(C27:N27)</x:f>
        <x:v>250</x:v>
      </x:c>
    </x:row>
    <x:row r="29">
      <x:c r="B29" s="43" t="s">
        <x:v>25</x:v>
      </x:c>
      <x:c r="C29" s="44">
        <x:f>C19-C25</x:f>
      </x:c>
      <x:c r="D29" s="44">
        <x:f>D19-D25</x:f>
      </x:c>
      <x:c r="E29" s="44">
        <x:f>E19-E25</x:f>
      </x:c>
      <x:c r="F29" s="44">
        <x:f>F19-F25</x:f>
      </x:c>
      <x:c r="G29" s="44">
        <x:f>G19-G25</x:f>
      </x:c>
      <x:c r="H29" s="44">
        <x:f>H19-H25</x:f>
      </x:c>
      <x:c r="I29" s="44">
        <x:f>I19-I25</x:f>
      </x:c>
      <x:c r="J29" s="44">
        <x:f>J19-J25</x:f>
      </x:c>
      <x:c r="K29" s="44">
        <x:f>K19-K25</x:f>
      </x:c>
      <x:c r="L29" s="44">
        <x:f>L19-L25</x:f>
      </x:c>
      <x:c r="M29" s="44">
        <x:f>M19-M25</x:f>
      </x:c>
      <x:c r="N29" s="44">
        <x:f>N19-N25</x:f>
      </x:c>
      <x:c r="P29" s="54">
        <x:f>SUM(C29:O29)</x:f>
        <x:v>74.52000000000226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5" sqref="C1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1" t="s">
        <x:v>22</x:v>
      </x:c>
      <x:c r="C2" s="7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3" t="s">
        <x:v>23</x:v>
      </x:c>
      <x:c r="C2" s="73"/>
    </x:row>
    <x:row r="3" spans="2:3" ht="16.95" customHeight="1" x14ac:dyDescent="0.3">
      <x:c r="B3" s="34" t="s">
        <x:v>24</x:v>
      </x:c>
      <x:c r="C3" s="35">
        <x:f>'2024'!P32+'2025'!P29</x:f>
        <x:v>1474.6362543200103</x:v>
      </x:c>
    </x:row>
    <x:row r="4" spans="2:3" ht="16.95" customHeight="1" x14ac:dyDescent="0.3">
      <x:c r="B4" s="34" t="s">
        <x:v>26</x:v>
      </x:c>
      <x:c r="C4" s="36">
        <x:f>SUM('2024'!P12)+'2025'!P12</x:f>
        <x:v>13.5</x:v>
      </x:c>
    </x:row>
    <x:row r="5" spans="2:3" x14ac:dyDescent="0.3">
      <x:c r="B5" t="s">
        <x:v>44</x:v>
      </x:c>
      <x:c r="C5">
        <x:f>(8*2.08)-C4</x:f>
        <x:v>3.1400000000000006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2025-04-04T15:11:29Z</dcterms:modified>
</cp:coreProperties>
</file>