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3\Normal\"/>
    </mc:Choice>
  </mc:AlternateContent>
  <xr:revisionPtr revIDLastSave="0" documentId="13_ncr:1_{2E86C164-2E9E-48B1-B90B-2C0A6BCB50B8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5" r:id="rId1"/>
    <x:sheet name="2024" sheetId="16" r:id="rId2"/>
    <x:sheet name="2025" sheetId="17" r:id="rId3"/>
    <x:sheet name="Params" sheetId="10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'2023'!$B$14</x:definedName>
    <x:definedName name="CRA_ASTREINTE" localSheetId="1">'2024'!$B$15</x:definedName>
    <x:definedName name="CRA_ASTREINTE" localSheetId="2">'2025'!$B$15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 localSheetId="2">'2025'!$B$13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S" localSheetId="0">'2023'!$B$16</x:definedName>
    <x:definedName name="ENTREES" localSheetId="1">'2024'!$B$17</x:definedName>
    <x:definedName name="ENTREES" localSheetId="2">'2025'!$B$17</x:definedName>
    <x:definedName name="ENTREES">#REF!</x:definedName>
    <x:definedName name="ENTREES_ASTREINTE" localSheetId="0">'2023'!$B$18</x:definedName>
    <x:definedName name="ENTREES_ASTREINTE" localSheetId="1">'2024'!$B$19</x:definedName>
    <x:definedName name="ENTREES_ASTREINTE" localSheetId="2">'2025'!$B$19</x:definedName>
    <x:definedName name="ENTREES_ASTREINTE">#REF!</x:definedName>
    <x:definedName name="ENTREES_FACTURE" localSheetId="0">'2023'!$B$17</x:definedName>
    <x:definedName name="ENTREES_FACTURE" localSheetId="1">'2024'!$B$18</x:definedName>
    <x:definedName name="ENTREES_FACTURE" localSheetId="2">'2025'!$B$18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FRAIS_KM" localSheetId="2">'2025'!$B$33</x:definedName>
    <x:definedName name="FRAIS_KM">'2024'!$B$33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MBRE_KM" localSheetId="2">'2025'!$B$32</x:definedName>
    <x:definedName name="NOMBRE_KM">'2024'!$B$32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'2023'!$B$28</x:definedName>
    <x:definedName name="SOLDE" localSheetId="1">'2024'!$B$30</x:definedName>
    <x:definedName name="SOLDE" localSheetId="2">'2025'!$B$30</x:definedName>
    <x:definedName name="SORTIES" localSheetId="0">'2023'!$B$22</x:definedName>
    <x:definedName name="SORTIES" localSheetId="1">'2024'!$B$23</x:definedName>
    <x:definedName name="SORTIES" localSheetId="2">'2025'!$B$23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 localSheetId="2">'2025'!#REF!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'2024'!$B$25</x:definedName>
    <x:definedName name="SORTIES_CHARGES_SOCIALES_PATRONALES" localSheetId="2">'2025'!$B$25</x:definedName>
    <x:definedName name="SORTIES_CHARGES_SOCIALES_PATRONALES">#REF!</x:definedName>
    <x:definedName name="SORTIES_FRAIS_KM" localSheetId="2">'2025'!$B$26</x:definedName>
    <x:definedName name="SORTIES_FRAIS_KM">'2024'!$B$26</x:definedName>
    <x:definedName name="SORTIES_FRAIS_PEE_AMUNDI" localSheetId="0">'2023'!#REF!</x:definedName>
    <x:definedName name="SORTIES_FRAIS_PEE_AMUNDI" localSheetId="1">'2024'!#REF!</x:definedName>
    <x:definedName name="SORTIES_FRAIS_PEE_AMUNDI" localSheetId="2">'2025'!#REF!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 localSheetId="2">'2025'!#REF!</x:definedName>
    <x:definedName name="SORTIES_INTERESSEMENT">#REF!</x:definedName>
    <x:definedName name="SORTIES_SALAIRE_NET" localSheetId="0">'2023'!$B$23</x:definedName>
    <x:definedName name="SORTIES_SALAIRE_NET" localSheetId="1">'2024'!$B$24</x:definedName>
    <x:definedName name="SORTIES_SALAIRE_NET" localSheetId="2">'2025'!$B$24</x:definedName>
    <x:definedName name="SORTIES_SALAIRE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'2023'!$B$20</x:definedName>
    <x:definedName name="TOTAL_ENTREES" localSheetId="1">'2024'!$B$21</x:definedName>
    <x:definedName name="TOTAL_ENTREES" localSheetId="2">'2025'!$B$21</x:definedName>
    <x:definedName name="TOTAL_ENTREES">#REF!</x:definedName>
    <x:definedName name="TOTAL_SORTIES" localSheetId="0">'2023'!$B$26</x:definedName>
    <x:definedName name="TOTAL_SORTIES" localSheetId="1">'2024'!$B$28</x:definedName>
    <x:definedName name="TOTAL_SORTIES" localSheetId="2">'2025'!$B$28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6652CC46-7527-4CF6-ADB4-B94054943823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<sst xmlns="http://schemas.openxmlformats.org/spreadsheetml/2006/main" count="126" uniqueCount="49">
  <si>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</si>
  <si>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</si>
  <si>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</si>
  <si>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</si>
  <si>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</si>
  <si>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</si>
  <si>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</si>
  <si>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</si>
  <si>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</si>
  <si>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</si>
  <si>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</si>
  <si>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</si>
  <si>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</si>
  <si>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</si>
  <si>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</si>
  <si>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</si>
  <si>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</si>
  <si>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</si>
  <si>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</si>
  <si>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</si>
  <si>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</si>
  <si>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</si>
  <si>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</si>
  <si>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</si>
  <si>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</si>
  <si>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</si>
  <si>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</si>
  <si>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</si>
  <si>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</si>
  <si>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</si>
  <si>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</si>
  <si>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</si>
  <si>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</si>
  <si>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</si>
  <si>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</si>
  <si>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</si>
  <si>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</si>
  <si>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</si>
  <si>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</si>
  <si>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</si>
  <si>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</si>
  <si>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</si>
  <si>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</si>
  <si>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</si>
  <si>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</si>
  <si>
    <t>Frais Refacturés</t>
  </si>
  <si>
    <t>Frais KM annuel à payer</t>
  </si>
  <si>
    <t>Régularisation Frais KM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</si>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</sst>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11" borderId="1" xfId="0" applyFill="1" applyBorder="1" applyProtection="1">
      <x:protection locked="0"/>
    </x:xf>
    <x:xf numFmtId="4" fontId="4" fillId="11" borderId="1" xfId="0" applyNumberFormat="1" applyFont="1" applyFill="1" applyBorder="1"/>
    <x:xf numFmtId="4" fontId="1" fillId="11" borderId="1" xfId="0" applyNumberFormat="1" applyFont="1" applyFill="1" applyBorder="1" applyAlignment="1">
      <x:alignment horizontal="center"/>
    </x:xf>
    <x:xf numFmtId="0" fontId="1" fillId="9" borderId="0" xfId="0" applyFont="1" applyFill="1" applyAlignment="1">
      <x:alignment vertical="center"/>
    </x:xf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8"/>
  <x:sheetViews>
    <x:sheetView topLeftCell="B2" workbookViewId="0">
      <x:selection activeCell="M20" sqref="M20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8" t="s">
        <x:v>9</x:v>
      </x:c>
    </x:row>
    <x:row r="2" spans="2:16" x14ac:dyDescent="0.3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4</x:v>
      </x:c>
      <x:c r="K6" s="33">
        <x:v>20</x:v>
      </x:c>
      <x:c r="L6" s="33">
        <x:v>20</x:v>
      </x:c>
      <x:c r="M6" s="33">
        <x:v>20</x:v>
      </x:c>
      <x:c r="N6" s="33">
        <x:v>17</x:v>
      </x:c>
      <x:c r="O6" s="31"/>
      <x:c r="P6" s="52">
        <x:f>SUM(C6:N6)</x:f>
        <x:v>221</x:v>
      </x:c>
    </x:row>
    <x:row r="7" spans="2:16" x14ac:dyDescent="0.3">
      <x:c r="B7" s="8" t="s">
        <x:v>20</x:v>
      </x:c>
      <x:c r="C7" s="33">
        <x:v>22</x:v>
      </x:c>
      <x:c r="D7" s="33">
        <x:v>20</x:v>
      </x:c>
      <x:c r="E7" s="33">
        <x:v>23</x:v>
      </x:c>
      <x:c r="F7" s="33">
        <x:v>18</x:v>
      </x:c>
      <x:c r="G7" s="33">
        <x:v>19</x:v>
      </x:c>
      <x:c r="H7" s="33">
        <x:v>22</x:v>
      </x:c>
      <x:c r="I7" s="33">
        <x:v>13</x:v>
      </x:c>
      <x:c r="J7" s="33">
        <x:v>4</x:v>
      </x:c>
      <x:c r="K7" s="33">
        <x:v>21</x:v>
      </x:c>
      <x:c r="L7" s="33">
        <x:v>22</x:v>
      </x:c>
      <x:c r="M7" s="33">
        <x:v>21</x:v>
      </x:c>
      <x:c r="N7" s="33">
        <x:v>16</x:v>
      </x:c>
      <x:c r="O7" s="31"/>
      <x:c r="P7" s="52">
        <x:f>SUM(C7:N7)</x:f>
        <x:v>221</x:v>
      </x:c>
    </x:row>
    <x:row r="8" spans="2:16" x14ac:dyDescent="0.3">
      <x:c r="B8" s="16" t="s">
        <x:v>21</x:v>
      </x:c>
      <x:c r="C8" s="32">
        <x:f t="shared" ref="C8:N8" si="0">C7-C6</x:f>
        <x:v>2</x:v>
      </x:c>
      <x:c r="D8" s="32">
        <x:f t="shared" si="0"/>
        <x:v>0</x:v>
      </x:c>
      <x:c r="E8" s="32">
        <x:f t="shared" si="0"/>
        <x:v>3</x:v>
      </x:c>
      <x:c r="F8" s="32">
        <x:f t="shared" si="0"/>
        <x:v>-2</x:v>
      </x:c>
      <x:c r="G8" s="32">
        <x:f t="shared" si="0"/>
        <x:v>-1</x:v>
      </x:c>
      <x:c r="H8" s="32">
        <x:f t="shared" si="0"/>
        <x:v>2</x:v>
      </x:c>
      <x:c r="I8" s="32">
        <x:f t="shared" si="0"/>
        <x:v>-7</x:v>
      </x:c>
      <x:c r="J8" s="32">
        <x:f t="shared" si="0"/>
        <x:v>0</x:v>
      </x:c>
      <x:c r="K8" s="32">
        <x:f t="shared" si="0"/>
        <x:v>1</x:v>
      </x:c>
      <x:c r="L8" s="32">
        <x:f t="shared" si="0"/>
        <x:v>2</x:v>
      </x:c>
      <x:c r="M8" s="32">
        <x:f t="shared" si="0"/>
        <x:v>1</x:v>
      </x:c>
      <x:c r="N8" s="32">
        <x:f t="shared" si="0"/>
        <x:v>-1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20</x:v>
      </x:c>
      <x:c r="E11" s="10">
        <x:v>23</x:v>
      </x:c>
      <x:c r="F11" s="10">
        <x:v>18</x:v>
      </x:c>
      <x:c r="G11" s="10">
        <x:v>19</x:v>
      </x:c>
      <x:c r="H11" s="10">
        <x:v>22</x:v>
      </x:c>
      <x:c r="I11" s="10">
        <x:v>13</x:v>
      </x:c>
      <x:c r="J11" s="10">
        <x:v>4</x:v>
      </x:c>
      <x:c r="K11" s="10">
        <x:v>21</x:v>
      </x:c>
      <x:c r="L11" s="10">
        <x:v>22</x:v>
      </x:c>
      <x:c r="M11" s="10">
        <x:v>21</x:v>
      </x:c>
      <x:c r="N11" s="10">
        <x:v>16</x:v>
      </x:c>
      <x:c r="P11" s="53">
        <x:f>SUM(C11:N11)</x:f>
        <x:v>221</x:v>
      </x:c>
    </x:row>
    <x:row r="12" spans="2:16" x14ac:dyDescent="0.3">
      <x:c r="B12" s="8" t="s">
        <x:v>15</x:v>
      </x:c>
      <x:c r="C12" s="11"/>
      <x:c r="D12" s="11"/>
      <x:c r="E12" s="11"/>
      <x:c r="F12" s="11">
        <x:v>1</x:v>
      </x:c>
      <x:c r="G12" s="11"/>
      <x:c r="H12" s="11"/>
      <x:c r="I12" s="11">
        <x:v>7</x:v>
      </x:c>
      <x:c r="J12" s="11">
        <x:v>0</x:v>
      </x:c>
      <x:c r="K12" s="11"/>
      <x:c r="L12" s="11"/>
      <x:c r="M12" s="11"/>
      <x:c r="N12" s="11">
        <x:v>4</x:v>
      </x:c>
      <x:c r="P12" s="53">
        <x:f>SUM(C12:N12)</x:f>
        <x:v>12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18</x:v>
      </x:c>
      <x:c r="K13" s="11"/>
      <x:c r="L13" s="11"/>
      <x:c r="M13" s="11"/>
      <x:c r="N13" s="11"/>
      <x:c r="P13" s="53">
        <x:f>SUM(C13:N13)</x:f>
        <x:v>18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>
        <x:v>1</x:v>
      </x:c>
      <x:c r="M14" s="20">
        <x:v>1</x:v>
      </x:c>
      <x:c r="N14" s="20"/>
      <x:c r="P14" s="53">
        <x:f>SUM(C14:N14)</x:f>
        <x:v>2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9033</x:v>
      </x:c>
      <x:c r="D17" s="9">
        <x:f>D11*Params!$C$5*(1-Params!$C$3)-Params!$C$4</x:f>
        <x:v>8205</x:v>
      </x:c>
      <x:c r="E17" s="9">
        <x:f>E11*Params!$C$5*(1-Params!$C$3)-Params!$C$4</x:f>
        <x:v>9447</x:v>
      </x:c>
      <x:c r="F17" s="9">
        <x:f>F11*Params!$C$5*(1-Params!$C$3)-Params!$C$4</x:f>
        <x:v>7377</x:v>
      </x:c>
      <x:c r="G17" s="9">
        <x:f>G11*Params!$C$5*(1-Params!$C$3)-Params!$C$4</x:f>
        <x:v>7791</x:v>
      </x:c>
      <x:c r="H17" s="9">
        <x:f>H11*Params!$C$5*(1-Params!$C$3)-Params!$C$4</x:f>
        <x:v>9033</x:v>
      </x:c>
      <x:c r="I17" s="9">
        <x:f>I11*Params!$C$5*(1-Params!$C$3)-Params!$C$4</x:f>
        <x:v>5307</x:v>
      </x:c>
      <x:c r="J17" s="9">
        <x:f>J11*Params!$C$5*(1-Params!$C$3)-Params!$C$4</x:f>
        <x:v>1581</x:v>
      </x:c>
      <x:c r="K17" s="9">
        <x:f>K11*Params!$C$5*(1-Params!$C$3)-Params!$C$4</x:f>
        <x:v>8619</x:v>
      </x:c>
      <x:c r="L17" s="9">
        <x:f>L11*Params!$C$5*(1-Params!$C$3)-Params!$C$4</x:f>
        <x:v>9033</x:v>
      </x:c>
      <x:c r="M17" s="9">
        <x:f>M11*Params!$C$5*(1-Params!$C$3)-Params!$C$4</x:f>
        <x:v>8619</x:v>
      </x:c>
      <x:c r="N17" s="9">
        <x:f>N11*Params!$C$5*(1-Params!$C$3)-Params!$C$4</x:f>
        <x:v>6549</x:v>
      </x:c>
      <x:c r="O17" s="4"/>
      <x:c r="P17" s="37">
        <x:f>SUM(C17:N17)</x:f>
        <x:v>90594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>
        <x:v>450</x:v>
      </x:c>
      <x:c r="M18" s="9">
        <x:v>900</x:v>
      </x:c>
      <x:c r="N18" s="9"/>
      <x:c r="O18" s="4"/>
      <x:c r="P18" s="37">
        <x:f>SUM(C18:N18)</x:f>
        <x:v>1350</x:v>
      </x:c>
    </x:row>
    <x:row r="19" spans="2:16" x14ac:dyDescent="0.3">
      <x:c r="B19" s="60" t="s">
        <x:v>39</x:v>
      </x:c>
      <x:c r="C19" s="61"/>
      <x:c r="D19" s="61"/>
      <x:c r="E19" s="61">
        <x:f>104.6</x:f>
        <x:v>104.6</x:v>
      </x:c>
      <x:c r="F19" s="61"/>
      <x:c r="G19" s="61"/>
      <x:c r="H19" s="61"/>
      <x:c r="I19" s="61"/>
      <x:c r="J19" s="61"/>
      <x:c r="K19" s="61"/>
      <x:c r="L19" s="61">
        <x:v>45.57</x:v>
      </x:c>
      <x:c r="M19" s="61"/>
      <x:c r="N19" s="61"/>
      <x:c r="O19" s="4"/>
      <x:c r="P19" s="37">
        <x:f>SUM(C19:N19)</x:f>
        <x:v>150.16999999999999</x:v>
      </x:c>
    </x:row>
    <x:row r="20" spans="2:16" x14ac:dyDescent="0.3">
      <x:c r="B20" s="24" t="s">
        <x:v>2</x:v>
      </x:c>
      <x:c r="C20" s="25">
        <x:f t="shared" ref="C20:N20" si="1">SUM(C17:C19)</x:f>
        <x:v>9033</x:v>
      </x:c>
      <x:c r="D20" s="25">
        <x:f t="shared" si="1"/>
        <x:v>8205</x:v>
      </x:c>
      <x:c r="E20" s="25">
        <x:f t="shared" si="1"/>
        <x:v>9551.6</x:v>
      </x:c>
      <x:c r="F20" s="25">
        <x:f t="shared" si="1"/>
        <x:v>7377</x:v>
      </x:c>
      <x:c r="G20" s="25">
        <x:f t="shared" si="1"/>
        <x:v>7791</x:v>
      </x:c>
      <x:c r="H20" s="25">
        <x:f t="shared" si="1"/>
        <x:v>9033</x:v>
      </x:c>
      <x:c r="I20" s="25">
        <x:f t="shared" si="1"/>
        <x:v>5307</x:v>
      </x:c>
      <x:c r="J20" s="25">
        <x:f t="shared" si="1"/>
        <x:v>1581</x:v>
      </x:c>
      <x:c r="K20" s="25">
        <x:f t="shared" si="1"/>
        <x:v>8619</x:v>
      </x:c>
      <x:c r="L20" s="25">
        <x:f t="shared" si="1"/>
        <x:v>9528.57</x:v>
      </x:c>
      <x:c r="M20" s="25">
        <x:f t="shared" si="1"/>
        <x:v>9519</x:v>
      </x:c>
      <x:c r="N20" s="25">
        <x:f t="shared" si="1"/>
        <x:v>6549</x:v>
      </x:c>
      <x:c r="O20" s="5"/>
      <x:c r="P20" s="38">
        <x:f>SUM(C20:N20)</x:f>
        <x:v>92094.170000000013</x:v>
      </x:c>
    </x:row>
    <x:row r="21" spans="2:16" x14ac:dyDescent="0.3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 spans="2:16" x14ac:dyDescent="0.3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 spans="2:16" x14ac:dyDescent="0.3">
      <x:c r="B23" s="8" t="s">
        <x:v>7</x:v>
      </x:c>
      <x:c r="C23" s="9">
        <x:v>5293.96</x:v>
      </x:c>
      <x:c r="D23" s="9">
        <x:v>5293.96</x:v>
      </x:c>
      <x:c r="E23" s="9">
        <x:v>5293.96</x:v>
      </x:c>
      <x:c r="F23" s="9">
        <x:v>5293.96</x:v>
      </x:c>
      <x:c r="G23" s="9">
        <x:v>5293.96</x:v>
      </x:c>
      <x:c r="H23" s="9">
        <x:v>5293.96</x:v>
      </x:c>
      <x:c r="I23" s="9">
        <x:v>5293.96</x:v>
      </x:c>
      <x:c r="J23" s="9">
        <x:v>1253.45</x:v>
      </x:c>
      <x:c r="K23" s="9">
        <x:v>5293.96</x:v>
      </x:c>
      <x:c r="L23" s="9">
        <x:v>5293.96</x:v>
      </x:c>
      <x:c r="M23" s="9">
        <x:v>5293.96</x:v>
      </x:c>
      <x:c r="N23" s="9">
        <x:v>5262.11</x:v>
      </x:c>
      <x:c r="O23" s="4"/>
      <x:c r="P23" s="39">
        <x:f>SUM(C23:N23)</x:f>
        <x:v>59455.159999999996</x:v>
      </x:c>
    </x:row>
    <x:row r="24" spans="2:16" x14ac:dyDescent="0.3">
      <x:c r="B24" s="8" t="s">
        <x:v>8</x:v>
      </x:c>
      <x:c r="C24" s="9">
        <x:f>1076.82+1823.08</x:f>
        <x:v>2899.8999999999996</x:v>
      </x:c>
      <x:c r="D24" s="9">
        <x:f>1076.82+1823.08</x:f>
        <x:v>2899.8999999999996</x:v>
      </x:c>
      <x:c r="E24" s="9">
        <x:f>1076.82+1823.08</x:f>
        <x:v>2899.8999999999996</x:v>
      </x:c>
      <x:c r="F24" s="9">
        <x:f>1076.82+1823.08</x:f>
        <x:v>2899.8999999999996</x:v>
      </x:c>
      <x:c r="G24" s="9">
        <x:f>1076.82+1828.34</x:f>
        <x:v>2905.16</x:v>
      </x:c>
      <x:c r="H24" s="9">
        <x:f>1076.82+1824.39</x:f>
        <x:v>2901.21</x:v>
      </x:c>
      <x:c r="I24" s="9">
        <x:f>1076.82+1824.39</x:f>
        <x:v>2901.21</x:v>
      </x:c>
      <x:c r="J24" s="9">
        <x:f>280.8+468.44</x:f>
        <x:v>749.24</x:v>
      </x:c>
      <x:c r="K24" s="9">
        <x:f>1076.82+1824.39</x:f>
        <x:v>2901.21</x:v>
      </x:c>
      <x:c r="L24" s="9">
        <x:f>1076.82+1824.39</x:f>
        <x:v>2901.21</x:v>
      </x:c>
      <x:c r="M24" s="9">
        <x:f>1076.82+1824.39</x:f>
        <x:v>2901.21</x:v>
      </x:c>
      <x:c r="N24" s="9">
        <x:f>1073.03+1814</x:f>
        <x:v>2887.0299999999997</x:v>
      </x:c>
      <x:c r="O24" s="4"/>
      <x:c r="P24" s="39">
        <x:f>SUM(C24:N24)</x:f>
        <x:v>32647.079999999994</x:v>
      </x:c>
    </x:row>
    <x:row r="25" spans="2:16" x14ac:dyDescent="0.3">
      <x:c r="B25" s="60" t="s">
        <x:v>39</x:v>
      </x:c>
      <x:c r="C25" s="61"/>
      <x:c r="D25" s="61"/>
      <x:c r="E25" s="61">
        <x:f>104.6</x:f>
        <x:v>104.6</x:v>
      </x:c>
      <x:c r="F25" s="61"/>
      <x:c r="G25" s="61"/>
      <x:c r="H25" s="61"/>
      <x:c r="I25" s="61"/>
      <x:c r="J25" s="61"/>
      <x:c r="K25" s="61"/>
      <x:c r="L25" s="61">
        <x:v>45.57</x:v>
      </x:c>
      <x:c r="M25" s="61"/>
      <x:c r="N25" s="61"/>
      <x:c r="O25" s="4"/>
      <x:c r="P25" s="39">
        <x:f>SUM(C25:N25)</x:f>
        <x:v>150.16999999999999</x:v>
      </x:c>
    </x:row>
    <x:row r="26" spans="2:16" x14ac:dyDescent="0.3">
      <x:c r="B26" s="7" t="s">
        <x:v>3</x:v>
      </x:c>
      <x:c r="C26" s="40">
        <x:f>SUM(C23:C24)</x:f>
        <x:v>8193.86</x:v>
      </x:c>
      <x:c r="D26" s="40">
        <x:f>SUM(D23:D24)</x:f>
        <x:v>8193.86</x:v>
      </x:c>
      <x:c r="E26" s="40">
        <x:f>SUM(E23:E25)</x:f>
        <x:v>8298.4600000000009</x:v>
      </x:c>
      <x:c r="F26" s="40">
        <x:f t="shared" ref="F26:N26" si="2">SUM(F23:F25)</x:f>
        <x:v>8193.86</x:v>
      </x:c>
      <x:c r="G26" s="40">
        <x:f t="shared" si="2"/>
        <x:v>8199.119999999999</x:v>
      </x:c>
      <x:c r="H26" s="40">
        <x:f t="shared" si="2"/>
        <x:v>8195.17</x:v>
      </x:c>
      <x:c r="I26" s="40">
        <x:f t="shared" si="2"/>
        <x:v>8195.17</x:v>
      </x:c>
      <x:c r="J26" s="40">
        <x:f t="shared" si="2"/>
        <x:v>2002.69</x:v>
      </x:c>
      <x:c r="K26" s="40">
        <x:f t="shared" si="2"/>
        <x:v>8195.17</x:v>
      </x:c>
      <x:c r="L26" s="40">
        <x:f t="shared" si="2"/>
        <x:v>8240.74</x:v>
      </x:c>
      <x:c r="M26" s="40">
        <x:f t="shared" si="2"/>
        <x:v>8195.17</x:v>
      </x:c>
      <x:c r="N26" s="40">
        <x:f t="shared" si="2"/>
        <x:v>8149.1399999999994</x:v>
      </x:c>
      <x:c r="O26" s="4"/>
      <x:c r="P26" s="41">
        <x:f>SUM(C26:N26)</x:f>
        <x:v>92252.41</x:v>
      </x:c>
    </x:row>
    <x:row r="27" spans="2:16" x14ac:dyDescent="0.3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 spans="2:16" x14ac:dyDescent="0.3">
      <x:c r="B28" s="43" t="s">
        <x:v>25</x:v>
      </x:c>
      <x:c r="C28" s="44">
        <x:f t="shared" ref="C28:N28" si="3">C20-C26</x:f>
        <x:v>839.13999999999942</x:v>
      </x:c>
      <x:c r="D28" s="44">
        <x:f t="shared" si="3"/>
        <x:v>11.139999999999418</x:v>
      </x:c>
      <x:c r="E28" s="44">
        <x:f t="shared" si="3"/>
        <x:v>1253.1399999999994</x:v>
      </x:c>
      <x:c r="F28" s="44">
        <x:f t="shared" si="3"/>
        <x:v>-816.86000000000058</x:v>
      </x:c>
      <x:c r="G28" s="44">
        <x:f t="shared" si="3"/>
        <x:v>-408.11999999999898</x:v>
      </x:c>
      <x:c r="H28" s="44">
        <x:f t="shared" si="3"/>
        <x:v>837.82999999999993</x:v>
      </x:c>
      <x:c r="I28" s="44">
        <x:f t="shared" si="3"/>
        <x:v>-2888.17</x:v>
      </x:c>
      <x:c r="J28" s="44">
        <x:f t="shared" si="3"/>
        <x:v>-421.69000000000005</x:v>
      </x:c>
      <x:c r="K28" s="44">
        <x:f t="shared" si="3"/>
        <x:v>423.82999999999993</x:v>
      </x:c>
      <x:c r="L28" s="44">
        <x:f t="shared" si="3"/>
        <x:v>1287.83</x:v>
      </x:c>
      <x:c r="M28" s="44">
        <x:f t="shared" si="3"/>
        <x:v>1323.83</x:v>
      </x:c>
      <x:c r="N28" s="44">
        <x:f t="shared" si="3"/>
        <x:v>-1600.1399999999994</x:v>
      </x:c>
      <x:c r="P28" s="54">
        <x:f>SUM(C28:N28)</x:f>
        <x:v>-158.24000000000115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8BFB4FC-FDAD-400F-A6C0-6CF45B5A7335}" mc:Ignorable="x14ac xr xr2 xr3">
  <x:dimension ref="B1:P36"/>
  <x:sheetViews>
    <x:sheetView topLeftCell="A2" workbookViewId="0">
      <x:selection activeCell="N21" sqref="N21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0" style="45" customWidth="1"/>
  </x:cols>
  <x:sheetData>
    <x:row r="1" spans="2:16" x14ac:dyDescent="0.3">
      <x:c r="B1" s="68" t="s">
        <x:v>9</x:v>
      </x:c>
    </x:row>
    <x:row r="2" spans="2:16" x14ac:dyDescent="0.3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0</x:v>
      </x:c>
      <x:c r="K6" s="33">
        <x:v>19</x:v>
      </x:c>
      <x:c r="L6" s="33">
        <x:v>19</x:v>
      </x:c>
      <x:c r="M6" s="33">
        <x:v>20</x:v>
      </x:c>
      <x:c r="N6" s="33">
        <x:v>20</x:v>
      </x:c>
      <x:c r="O6" s="31"/>
      <x:c r="P6" s="52">
        <x:f>SUM(C6:N6)</x:f>
        <x:v>218</x:v>
      </x:c>
    </x:row>
    <x:row r="7" spans="2:16" x14ac:dyDescent="0.3">
      <x:c r="B7" s="8" t="s">
        <x:v>20</x:v>
      </x:c>
      <x:c r="C7" s="33">
        <x:v>22</x:v>
      </x:c>
      <x:c r="D7" s="33">
        <x:v>18</x:v>
      </x:c>
      <x:c r="E7" s="33">
        <x:v>21</x:v>
      </x:c>
      <x:c r="F7" s="33">
        <x:v>21</x:v>
      </x:c>
      <x:c r="G7" s="33">
        <x:v>16</x:v>
      </x:c>
      <x:c r="H7" s="33">
        <x:v>20</x:v>
      </x:c>
      <x:c r="I7" s="33">
        <x:v>23</x:v>
      </x:c>
      <x:c r="J7" s="33">
        <x:v>0</x:v>
      </x:c>
      <x:c r="K7" s="33">
        <x:v>21</x:v>
      </x:c>
      <x:c r="L7" s="33">
        <x:v>23</x:v>
      </x:c>
      <x:c r="M7" s="33">
        <x:v>19</x:v>
      </x:c>
      <x:c r="N7" s="33">
        <x:v>20</x:v>
      </x:c>
      <x:c r="O7" s="31"/>
      <x:c r="P7" s="52">
        <x:f>SUM(C7:N7)</x:f>
        <x:v>224</x:v>
      </x:c>
    </x:row>
    <x:row r="8" spans="2:16" x14ac:dyDescent="0.3">
      <x:c r="B8" s="16" t="s">
        <x:v>21</x:v>
      </x:c>
      <x:c r="C8" s="32">
        <x:f t="shared" ref="C8:N8" si="0">C7-C6</x:f>
        <x:v>2</x:v>
      </x:c>
      <x:c r="D8" s="32">
        <x:f t="shared" si="0"/>
        <x:v>-2</x:v>
      </x:c>
      <x:c r="E8" s="32">
        <x:f t="shared" si="0"/>
        <x:v>1</x:v>
      </x:c>
      <x:c r="F8" s="32">
        <x:f t="shared" si="0"/>
        <x:v>1</x:v>
      </x:c>
      <x:c r="G8" s="32">
        <x:f t="shared" si="0"/>
        <x:v>-4</x:v>
      </x:c>
      <x:c r="H8" s="32">
        <x:f t="shared" si="0"/>
        <x:v>0</x:v>
      </x:c>
      <x:c r="I8" s="32">
        <x:f t="shared" si="0"/>
        <x:v>3</x:v>
      </x:c>
      <x:c r="J8" s="32">
        <x:f t="shared" si="0"/>
        <x:v>0</x:v>
      </x:c>
      <x:c r="K8" s="32">
        <x:f t="shared" si="0"/>
        <x:v>2</x:v>
      </x:c>
      <x:c r="L8" s="32">
        <x:f t="shared" si="0"/>
        <x:v>4</x:v>
      </x:c>
      <x:c r="M8" s="32">
        <x:f t="shared" si="0"/>
        <x:v>-1</x:v>
      </x:c>
      <x:c r="N8" s="32">
        <x:f t="shared" si="0"/>
        <x:v>0</x:v>
      </x:c>
      <x:c r="O8" s="31"/>
      <x:c r="P8" s="52">
        <x:f>SUM(C8:N8)</x:f>
        <x:v>6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18</x:v>
      </x:c>
      <x:c r="E11" s="10">
        <x:v>21</x:v>
      </x:c>
      <x:c r="F11" s="10">
        <x:v>21</x:v>
      </x:c>
      <x:c r="G11" s="10">
        <x:v>16</x:v>
      </x:c>
      <x:c r="H11" s="10">
        <x:v>20</x:v>
      </x:c>
      <x:c r="I11" s="10">
        <x:v>23</x:v>
      </x:c>
      <x:c r="J11" s="10">
        <x:v>0</x:v>
      </x:c>
      <x:c r="K11" s="10">
        <x:v>21</x:v>
      </x:c>
      <x:c r="L11" s="10">
        <x:v>23</x:v>
      </x:c>
      <x:c r="M11" s="10">
        <x:v>19</x:v>
      </x:c>
      <x:c r="N11" s="10">
        <x:v>20</x:v>
      </x:c>
      <x:c r="P11" s="53">
        <x:f>SUM(C11:N11)</x:f>
        <x:v>224</x:v>
      </x:c>
    </x:row>
    <x:row r="12" spans="2:16" x14ac:dyDescent="0.3">
      <x:c r="B12" s="8" t="s">
        <x:v>15</x:v>
      </x:c>
      <x:c r="C12" s="11"/>
      <x:c r="D12" s="11">
        <x:v>1</x:v>
      </x:c>
      <x:c r="E12" s="11"/>
      <x:c r="F12" s="11"/>
      <x:c r="G12" s="11"/>
      <x:c r="H12" s="11"/>
      <x:c r="I12" s="11"/>
      <x:c r="J12" s="11">
        <x:v>11</x:v>
      </x:c>
      <x:c r="K12" s="11"/>
      <x:c r="L12" s="11"/>
      <x:c r="M12" s="11"/>
      <x:c r="N12" s="11">
        <x:v>0</x:v>
      </x:c>
      <x:c r="P12" s="53">
        <x:f>SUM(C12:N12)</x:f>
        <x:v>12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>
        <x:v>3</x:v>
      </x:c>
      <x:c r="H13" s="11"/>
      <x:c r="I13" s="11"/>
      <x:c r="J13" s="11">
        <x:v>10</x:v>
      </x:c>
      <x:c r="K13" s="11"/>
      <x:c r="L13" s="11"/>
      <x:c r="M13" s="11"/>
      <x:c r="N13" s="11">
        <x:v>1</x:v>
      </x:c>
      <x:c r="P13" s="53">
        <x:f>SUM(C13:N13)</x:f>
        <x:v>14</x:v>
      </x:c>
    </x:row>
    <x:row r="14" spans="2:16" x14ac:dyDescent="0.3">
      <x:c r="B14" s="66" t="s">
        <x:v>43</x:v>
      </x:c>
      <x:c r="C14" s="67"/>
      <x:c r="D14" s="67">
        <x:v>2</x:v>
      </x:c>
      <x:c r="E14" s="67"/>
      <x:c r="F14" s="67"/>
      <x:c r="G14" s="67"/>
      <x:c r="H14" s="67"/>
      <x:c r="I14" s="67"/>
      <x:c r="J14" s="67"/>
      <x:c r="K14" s="67"/>
      <x:c r="L14" s="67"/>
      <x:c r="M14" s="67"/>
      <x:c r="N14" s="67"/>
      <x:c r="P14" s="53"/>
    </x:row>
    <x:row r="15" spans="2:16" x14ac:dyDescent="0.3">
      <x:c r="B15" s="16" t="s">
        <x:v>14</x:v>
      </x:c>
      <x:c r="C15" s="20"/>
      <x:c r="D15" s="20"/>
      <x:c r="E15" s="20"/>
      <x:c r="F15" s="20"/>
      <x:c r="G15" s="20"/>
      <x:c r="H15" s="20"/>
      <x:c r="I15" s="20"/>
      <x:c r="J15" s="20"/>
      <x:c r="K15" s="20"/>
      <x:c r="L15" s="20">
        <x:v>1</x:v>
      </x:c>
      <x:c r="M15" s="20"/>
      <x:c r="N15" s="20"/>
      <x:c r="P15" s="53">
        <x:f>SUM(C15:N15)</x:f>
        <x:v>1</x:v>
      </x:c>
    </x:row>
    <x:row r="16" spans="2:16" x14ac:dyDescent="0.3">
      <x:c r="B16" s="27"/>
      <x:c r="C16" s="21"/>
      <x:c r="D16" s="21"/>
      <x:c r="E16" s="21"/>
      <x:c r="F16" s="21"/>
      <x:c r="G16" s="21"/>
      <x:c r="H16" s="21"/>
      <x:c r="I16" s="21"/>
      <x:c r="J16" s="21"/>
      <x:c r="K16" s="21"/>
      <x:c r="L16" s="21"/>
      <x:c r="M16" s="21"/>
      <x:c r="N16" s="21"/>
      <x:c r="P16" s="48"/>
    </x:row>
    <x:row r="17" spans="2:16" x14ac:dyDescent="0.3">
      <x:c r="B17" s="6" t="s">
        <x:v>0</x:v>
      </x:c>
      <x:c r="C17" s="58"/>
      <x:c r="D17" s="58"/>
      <x:c r="E17" s="58"/>
      <x:c r="F17" s="22"/>
      <x:c r="G17" s="58"/>
      <x:c r="H17" s="22"/>
      <x:c r="I17" s="58"/>
      <x:c r="J17" s="22"/>
      <x:c r="K17" s="58"/>
      <x:c r="L17" s="22"/>
      <x:c r="M17" s="58"/>
      <x:c r="N17" s="22"/>
      <x:c r="P17" s="49"/>
    </x:row>
    <x:row r="18" spans="2:16" x14ac:dyDescent="0.3">
      <x:c r="B18" s="8" t="s">
        <x:v>6</x:v>
      </x:c>
      <x:c r="C18" s="9">
        <x:f>C11*Params!$C$6*(1-Params!$C$3)-Params!$C$4</x:f>
        <x:v>10045</x:v>
      </x:c>
      <x:c r="D18" s="9">
        <x:f>D11*Params!$C$6*(1-Params!$C$3)-Params!$C$4</x:f>
        <x:v>8205</x:v>
      </x:c>
      <x:c r="E18" s="9">
        <x:f>E11*Params!$C$6*(1-Params!$C$3)-Params!$C$4</x:f>
        <x:v>9585</x:v>
      </x:c>
      <x:c r="F18" s="9">
        <x:f>F11*Params!$C$6*(1-Params!$C$3)-Params!$C$4</x:f>
        <x:v>9585</x:v>
      </x:c>
      <x:c r="G18" s="9">
        <x:f>G11*Params!$C$6*(1-Params!$C$3)-Params!$C$4</x:f>
        <x:v>7285</x:v>
      </x:c>
      <x:c r="H18" s="9">
        <x:f>H11*Params!$C$6*(1-Params!$C$3)-Params!$C$4</x:f>
        <x:v>9125</x:v>
      </x:c>
      <x:c r="I18" s="9">
        <x:f>I11*Params!$C$6*(1-Params!$C$3)-Params!$C$4</x:f>
        <x:v>10505</x:v>
      </x:c>
      <x:c r="J18" s="9">
        <x:f>J11*Params!$C$6*(1-Params!$C$3)-Params!$C$4</x:f>
        <x:v>-75</x:v>
      </x:c>
      <x:c r="K18" s="9">
        <x:f>K11*Params!$C$6*(1-Params!$C$3)-Params!$C$4</x:f>
        <x:v>9585</x:v>
      </x:c>
      <x:c r="L18" s="9">
        <x:f>L11*Params!$C$6*(1-Params!$C$3)-Params!$C$4</x:f>
        <x:v>10505</x:v>
      </x:c>
      <x:c r="M18" s="9">
        <x:f>M11*Params!$C$6*(1-Params!$C$3)-Params!$C$4</x:f>
        <x:v>8665</x:v>
      </x:c>
      <x:c r="N18" s="9">
        <x:f>N11*Params!$C$6*(1-Params!$C$3)-Params!$C$4</x:f>
        <x:v>9125</x:v>
      </x:c>
      <x:c r="O18" s="4"/>
      <x:c r="P18" s="37">
        <x:f>SUM(C18:N18)</x:f>
        <x:v>102140</x:v>
      </x:c>
    </x:row>
    <x:row r="19" spans="2:16" x14ac:dyDescent="0.3">
      <x:c r="B19" s="8" t="s">
        <x:v>14</x:v>
      </x:c>
      <x:c r="C19" s="9"/>
      <x:c r="D19" s="9"/>
      <x:c r="E19" s="9"/>
      <x:c r="F19" s="9"/>
      <x:c r="G19" s="9">
        <x:v>3000</x:v>
      </x:c>
      <x:c r="H19" s="9"/>
      <x:c r="I19" s="9"/>
      <x:c r="J19" s="9"/>
      <x:c r="K19" s="9"/>
      <x:c r="L19" s="9">
        <x:v>1000</x:v>
      </x:c>
      <x:c r="M19" s="9"/>
      <x:c r="N19" s="9"/>
      <x:c r="O19" s="4"/>
      <x:c r="P19" s="37">
        <x:f>SUM(C19:N19)</x:f>
        <x:v>4000</x:v>
      </x:c>
    </x:row>
    <x:row r="20" spans="2:16" x14ac:dyDescent="0.3">
      <x:c r="B20" s="60" t="s">
        <x:v>39</x:v>
      </x:c>
      <x:c r="C20" s="61"/>
      <x:c r="D20" s="61"/>
      <x:c r="E20" s="61">
        <x:v>232.64</x:v>
      </x:c>
      <x:c r="F20" s="61"/>
      <x:c r="G20" s="61"/>
      <x:c r="H20" s="61"/>
      <x:c r="I20" s="61"/>
      <x:c r="J20" s="61"/>
      <x:c r="K20" s="61"/>
      <x:c r="L20" s="61"/>
      <x:c r="M20" s="61"/>
      <x:c r="N20" s="61">
        <x:v>29.9</x:v>
      </x:c>
      <x:c r="O20" s="4"/>
      <x:c r="P20" s="37">
        <x:f>SUM(C20:N20)</x:f>
        <x:v>262.53999999999996</x:v>
      </x:c>
    </x:row>
    <x:row r="21" spans="2:16" x14ac:dyDescent="0.3">
      <x:c r="B21" s="24" t="s">
        <x:v>2</x:v>
      </x:c>
      <x:c r="C21" s="25">
        <x:f t="shared" ref="C21:N21" si="1">SUM(C18:C20)</x:f>
        <x:v>10045</x:v>
      </x:c>
      <x:c r="D21" s="25">
        <x:f t="shared" si="1"/>
        <x:v>8205</x:v>
      </x:c>
      <x:c r="E21" s="25">
        <x:f t="shared" si="1"/>
        <x:v>9817.64</x:v>
      </x:c>
      <x:c r="F21" s="25">
        <x:f t="shared" si="1"/>
        <x:v>9585</x:v>
      </x:c>
      <x:c r="G21" s="25">
        <x:f t="shared" si="1"/>
        <x:v>10285</x:v>
      </x:c>
      <x:c r="H21" s="25">
        <x:f t="shared" si="1"/>
        <x:v>9125</x:v>
      </x:c>
      <x:c r="I21" s="25">
        <x:f t="shared" si="1"/>
        <x:v>10505</x:v>
      </x:c>
      <x:c r="J21" s="25">
        <x:f t="shared" si="1"/>
        <x:v>-75</x:v>
      </x:c>
      <x:c r="K21" s="25">
        <x:f t="shared" si="1"/>
        <x:v>9585</x:v>
      </x:c>
      <x:c r="L21" s="25">
        <x:f t="shared" si="1"/>
        <x:v>11505</x:v>
      </x:c>
      <x:c r="M21" s="25">
        <x:f t="shared" si="1"/>
        <x:v>8665</x:v>
      </x:c>
      <x:c r="N21" s="25">
        <x:f t="shared" si="1"/>
        <x:v>9154.9</x:v>
      </x:c>
      <x:c r="O21" s="5"/>
      <x:c r="P21" s="38">
        <x:f>SUM(C21:N21)</x:f>
        <x:v>106402.54</x:v>
      </x:c>
    </x:row>
    <x:row r="22" spans="2:16" x14ac:dyDescent="0.3">
      <x:c r="B22" s="27"/>
      <x:c r="C22" s="23"/>
      <x:c r="D22" s="23"/>
      <x:c r="E22" s="23"/>
      <x:c r="F22" s="23"/>
      <x:c r="G22" s="23"/>
      <x:c r="H22" s="23"/>
      <x:c r="I22" s="23"/>
      <x:c r="J22" s="23"/>
      <x:c r="K22" s="23"/>
      <x:c r="L22" s="23"/>
      <x:c r="M22" s="23"/>
      <x:c r="N22" s="23"/>
      <x:c r="O22" s="5"/>
    </x:row>
    <x:row r="23" spans="2:16" x14ac:dyDescent="0.3">
      <x:c r="B23" s="26" t="s">
        <x:v>1</x:v>
      </x:c>
      <x:c r="C23" s="59"/>
      <x:c r="D23" s="59"/>
      <x:c r="E23" s="59"/>
      <x:c r="F23" s="28"/>
      <x:c r="G23" s="59"/>
      <x:c r="H23" s="28"/>
      <x:c r="I23" s="59"/>
      <x:c r="J23" s="28"/>
      <x:c r="K23" s="59"/>
      <x:c r="L23" s="28"/>
      <x:c r="M23" s="59"/>
      <x:c r="N23" s="28"/>
      <x:c r="O23" s="4"/>
      <x:c r="P23" s="50"/>
    </x:row>
    <x:row r="24" spans="2:16" x14ac:dyDescent="0.3">
      <x:c r="B24" s="8" t="s">
        <x:v>7</x:v>
      </x:c>
      <x:c r="C24" s="9">
        <x:v>5420.85</x:v>
      </x:c>
      <x:c r="D24" s="9">
        <x:v>5420.85</x:v>
      </x:c>
      <x:c r="E24" s="9">
        <x:v>5420.85</x:v>
      </x:c>
      <x:c r="F24" s="9">
        <x:v>5420.85</x:v>
      </x:c>
      <x:c r="G24" s="9">
        <x:v>6329.67</x:v>
      </x:c>
      <x:c r="H24" s="9">
        <x:v>5420.85</x:v>
      </x:c>
      <x:c r="I24" s="9">
        <x:v>5420.85</x:v>
      </x:c>
      <x:c r="J24" s="9">
        <x:v>2861.62</x:v>
      </x:c>
      <x:c r="K24" s="9">
        <x:v>5409.97</x:v>
      </x:c>
      <x:c r="L24" s="9">
        <x:v>5409.97</x:v>
      </x:c>
      <x:c r="M24" s="9">
        <x:v>5420.85</x:v>
      </x:c>
      <x:c r="N24" s="9">
        <x:v>5177.4799999999996</x:v>
      </x:c>
      <x:c r="O24" s="4"/>
      <x:c r="P24" s="39">
        <x:f>SUM(C24:N24)</x:f>
        <x:v>63134.66</x:v>
      </x:c>
    </x:row>
    <x:row r="25" spans="2:16" x14ac:dyDescent="0.3">
      <x:c r="B25" s="8" t="s">
        <x:v>8</x:v>
      </x:c>
      <x:c r="C25" s="9">
        <x:f>1132.59+1927.38</x:f>
        <x:v>3059.9700000000003</x:v>
      </x:c>
      <x:c r="D25" s="9">
        <x:f>1132.59+1917.3</x:f>
        <x:v>3049.89</x:v>
      </x:c>
      <x:c r="E25" s="9">
        <x:f>1132.59+1919.94</x:f>
        <x:v>3052.5299999999997</x:v>
      </x:c>
      <x:c r="F25" s="9">
        <x:f>1132.59+1917.3</x:f>
        <x:v>3049.89</x:v>
      </x:c>
      <x:c r="G25" s="9">
        <x:f>1353.11+3974.83</x:f>
        <x:v>5327.94</x:v>
      </x:c>
      <x:c r="H25" s="9">
        <x:f>1132.59+2269.54</x:f>
        <x:v>3402.13</x:v>
      </x:c>
      <x:c r="I25" s="9">
        <x:f>1132.59+2272.27</x:f>
        <x:v>3404.8599999999997</x:v>
      </x:c>
      <x:c r="J25" s="9">
        <x:f>640+1236.86</x:f>
        <x:v>1876.86</x:v>
      </x:c>
      <x:c r="K25" s="9">
        <x:f>1131.35+2297.04</x:f>
        <x:v>3428.39</x:v>
      </x:c>
      <x:c r="L25" s="9">
        <x:f>1131.35+2268.11</x:f>
        <x:v>3399.46</x:v>
      </x:c>
      <x:c r="M25" s="9">
        <x:f>1132.59+2272.27</x:f>
        <x:v>3404.8599999999997</x:v>
      </x:c>
      <x:c r="N25" s="9">
        <x:f>1084.41+2200</x:f>
        <x:v>3284.41</x:v>
      </x:c>
      <x:c r="O25" s="4"/>
      <x:c r="P25" s="39">
        <x:f>SUM(C25:N25)</x:f>
        <x:v>39741.19</x:v>
      </x:c>
    </x:row>
    <x:row r="26" spans="2:16" x14ac:dyDescent="0.3">
      <x:c r="B26" s="60" t="s">
        <x:v>42</x:v>
      </x:c>
      <x:c r="C26" s="61">
        <x:v>412.048</x:v>
      </x:c>
      <x:c r="D26" s="61">
        <x:v>355.31200000000001</x:v>
      </x:c>
      <x:c r="E26" s="61">
        <x:v>397.86399999999998</x:v>
      </x:c>
      <x:c r="F26" s="61">
        <x:v>397.86399999999998</x:v>
      </x:c>
      <x:c r="G26" s="61">
        <x:v>326.94400000000002</x:v>
      </x:c>
      <x:c r="H26" s="61">
        <x:v>383.68</x:v>
      </x:c>
      <x:c r="I26" s="61">
        <x:v>426.23200000000003</x:v>
      </x:c>
      <x:c r="J26" s="61">
        <x:v>0</x:v>
      </x:c>
      <x:c r="K26" s="61">
        <x:v>397.86399999999998</x:v>
      </x:c>
      <x:c r="L26" s="61">
        <x:v>426.23200000000003</x:v>
      </x:c>
      <x:c r="M26" s="61">
        <x:v>369.49599999999998</x:v>
      </x:c>
      <x:c r="N26" s="61">
        <x:v>798.68</x:v>
      </x:c>
      <x:c r="O26" s="4"/>
      <x:c r="P26" s="39">
        <x:f>SUM(C26:N26)</x:f>
        <x:v>4692.2160000000003</x:v>
      </x:c>
    </x:row>
    <x:row r="27" spans="2:16" x14ac:dyDescent="0.3">
      <x:c r="B27" s="8" t="s">
        <x:v>45</x:v>
      </x:c>
      <x:c r="C27" s="9"/>
      <x:c r="D27" s="9"/>
      <x:c r="E27" s="9">
        <x:v>232.64</x:v>
      </x:c>
      <x:c r="F27" s="9"/>
      <x:c r="G27" s="9"/>
      <x:c r="H27" s="9"/>
      <x:c r="I27" s="9"/>
      <x:c r="J27" s="9"/>
      <x:c r="K27" s="9"/>
      <x:c r="L27" s="9"/>
      <x:c r="M27" s="9"/>
      <x:c r="N27" s="9">
        <x:v>29.9</x:v>
      </x:c>
      <x:c r="O27" s="4"/>
      <x:c r="P27" s="39">
        <x:f>SUM(C27:N27)</x:f>
        <x:v>262.53999999999996</x:v>
      </x:c>
    </x:row>
    <x:row r="28" spans="2:16" x14ac:dyDescent="0.3">
      <x:c r="B28" s="7" t="s">
        <x:v>3</x:v>
      </x:c>
      <x:c r="C28" s="40">
        <x:f>SUM(C24:C26)</x:f>
        <x:v>8892.8680000000004</x:v>
      </x:c>
      <x:c r="D28" s="40">
        <x:f>SUM(D24:D26)</x:f>
        <x:v>8826.0519999999997</x:v>
      </x:c>
      <x:c r="E28" s="40">
        <x:f t="shared" ref="E28:N28" si="2">SUM(E24:E27)</x:f>
        <x:v>9103.884</x:v>
      </x:c>
      <x:c r="F28" s="40">
        <x:f t="shared" si="2"/>
        <x:v>8868.6039999999994</x:v>
      </x:c>
      <x:c r="G28" s="40">
        <x:f t="shared" si="2"/>
        <x:v>11984.554</x:v>
      </x:c>
      <x:c r="H28" s="40">
        <x:f t="shared" si="2"/>
        <x:v>9206.66</x:v>
      </x:c>
      <x:c r="I28" s="40">
        <x:f t="shared" si="2"/>
        <x:v>9251.9419999999991</x:v>
      </x:c>
      <x:c r="J28" s="40">
        <x:f t="shared" si="2"/>
        <x:v>4738.4799999999996</x:v>
      </x:c>
      <x:c r="K28" s="40">
        <x:f t="shared" si="2"/>
        <x:v>9236.2240000000002</x:v>
      </x:c>
      <x:c r="L28" s="40">
        <x:f t="shared" si="2"/>
        <x:v>9235.6620000000003</x:v>
      </x:c>
      <x:c r="M28" s="40">
        <x:f t="shared" si="2"/>
        <x:v>9195.2059999999983</x:v>
      </x:c>
      <x:c r="N28" s="40">
        <x:f t="shared" si="2"/>
        <x:v>9290.4699999999993</x:v>
      </x:c>
      <x:c r="O28" s="4"/>
      <x:c r="P28" s="41">
        <x:f>SUM(C28:N28)</x:f>
        <x:v>107830.606</x:v>
      </x:c>
    </x:row>
    <x:row r="29" spans="2:16" x14ac:dyDescent="0.3">
      <x:c r="B29" s="42"/>
      <x:c r="C29" s="23"/>
      <x:c r="D29" s="23"/>
      <x:c r="E29" s="23"/>
      <x:c r="F29" s="23"/>
      <x:c r="G29" s="23"/>
      <x:c r="H29" s="23"/>
      <x:c r="I29" s="23"/>
      <x:c r="J29" s="23"/>
      <x:c r="K29" s="23"/>
      <x:c r="L29" s="23"/>
      <x:c r="M29" s="23"/>
      <x:c r="N29" s="23"/>
      <x:c r="O29" s="5"/>
    </x:row>
    <x:row r="30" spans="2:16" x14ac:dyDescent="0.3">
      <x:c r="B30" s="43" t="s">
        <x:v>25</x:v>
      </x:c>
      <x:c r="C30" s="44">
        <x:f t="shared" ref="C30:N30" si="3">C21-C28</x:f>
        <x:v>1152.1319999999996</x:v>
      </x:c>
      <x:c r="D30" s="44">
        <x:f t="shared" si="3"/>
        <x:v>-621.05199999999968</x:v>
      </x:c>
      <x:c r="E30" s="44">
        <x:f t="shared" si="3"/>
        <x:v>713.7559999999994</x:v>
      </x:c>
      <x:c r="F30" s="44">
        <x:f t="shared" si="3"/>
        <x:v>716.39600000000064</x:v>
      </x:c>
      <x:c r="G30" s="44">
        <x:f t="shared" si="3"/>
        <x:v>-1699.5540000000001</x:v>
      </x:c>
      <x:c r="H30" s="44">
        <x:f t="shared" si="3"/>
        <x:v>-81.659999999999854</x:v>
      </x:c>
      <x:c r="I30" s="44">
        <x:f t="shared" si="3"/>
        <x:v>1253.0580000000009</x:v>
      </x:c>
      <x:c r="J30" s="44">
        <x:f t="shared" si="3"/>
        <x:v>-4813.4799999999996</x:v>
      </x:c>
      <x:c r="K30" s="44">
        <x:f t="shared" si="3"/>
        <x:v>348.77599999999984</x:v>
      </x:c>
      <x:c r="L30" s="44">
        <x:f t="shared" si="3"/>
        <x:v>2269.3379999999997</x:v>
      </x:c>
      <x:c r="M30" s="44">
        <x:f t="shared" si="3"/>
        <x:v>-530.20599999999831</x:v>
      </x:c>
      <x:c r="N30" s="44">
        <x:f t="shared" si="3"/>
        <x:v>-135.56999999999971</x:v>
      </x:c>
      <x:c r="P30" s="54">
        <x:f>SUM(C30:N30)</x:f>
        <x:v>-1428.0659999999971</x:v>
      </x:c>
    </x:row>
    <x:row r="32" spans="2:16" x14ac:dyDescent="0.3">
      <x:c r="B32" s="62" t="s">
        <x:v>40</x:v>
      </x:c>
      <x:c r="C32" s="63">
        <x:v>792</x:v>
      </x:c>
      <x:c r="D32" s="63">
        <x:v>648</x:v>
      </x:c>
      <x:c r="E32" s="63">
        <x:v>756</x:v>
      </x:c>
      <x:c r="F32" s="63">
        <x:v>756</x:v>
      </x:c>
      <x:c r="G32" s="63">
        <x:v>576</x:v>
      </x:c>
      <x:c r="H32" s="63">
        <x:v>720</x:v>
      </x:c>
      <x:c r="I32" s="63">
        <x:v>828</x:v>
      </x:c>
      <x:c r="J32" s="63">
        <x:v>0</x:v>
      </x:c>
      <x:c r="K32" s="63">
        <x:v>756</x:v>
      </x:c>
      <x:c r="L32" s="63">
        <x:v>828</x:v>
      </x:c>
      <x:c r="M32" s="63">
        <x:v>684</x:v>
      </x:c>
      <x:c r="N32" s="63">
        <x:v>720</x:v>
      </x:c>
      <x:c r="P32" s="64">
        <x:f>SUM(C32:N32)</x:f>
        <x:v>8064</x:v>
      </x:c>
    </x:row>
    <x:row r="33" spans="2:16" x14ac:dyDescent="0.3">
      <x:c r="B33" s="62" t="s">
        <x:v>41</x:v>
      </x:c>
      <x:c r="C33" s="63">
        <x:v>412.048</x:v>
      </x:c>
      <x:c r="D33" s="63">
        <x:v>355.31200000000001</x:v>
      </x:c>
      <x:c r="E33" s="63">
        <x:v>397.86</x:v>
      </x:c>
      <x:c r="F33" s="63">
        <x:v>397.86399999999998</x:v>
      </x:c>
      <x:c r="G33" s="63">
        <x:v>326.94400000000002</x:v>
      </x:c>
      <x:c r="H33" s="63">
        <x:v>383.68</x:v>
      </x:c>
      <x:c r="I33" s="63">
        <x:v>426.23200000000003</x:v>
      </x:c>
      <x:c r="J33" s="63">
        <x:v>0</x:v>
      </x:c>
      <x:c r="K33" s="63">
        <x:v>397.86399999999998</x:v>
      </x:c>
      <x:c r="L33" s="63">
        <x:v>426.23200000000003</x:v>
      </x:c>
      <x:c r="M33" s="63">
        <x:v>369.49599999999998</x:v>
      </x:c>
      <x:c r="N33" s="63">
        <x:v>798.68</x:v>
      </x:c>
      <x:c r="P33" s="64">
        <x:f>SUM(C33:N33)</x:f>
        <x:v>4692.2120000000004</x:v>
      </x:c>
    </x:row>
    <x:row r="35" spans="2:16" x14ac:dyDescent="0.3">
      <x:c r="N35" s="63" t="s">
        <x:v>46</x:v>
      </x:c>
      <x:c r="P35" s="64">
        <x:f>(P32*0.394) + 1515</x:f>
        <x:v>4692.2160000000003</x:v>
      </x:c>
    </x:row>
    <x:row r="36" spans="2:16" x14ac:dyDescent="0.3">
      <x:c r="N36" s="63" t="s">
        <x:v>47</x:v>
      </x:c>
      <x:c r="P36" s="64">
        <x:f>P35-P33</x:f>
        <x:v>3.9999999999054126E-3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DCB86A9-0FA5-44F0-8F4F-7EF70C22552A}" mc:Ignorable="x14ac xr xr2 xr3">
  <x:dimension ref="B1:P36"/>
  <x:sheetViews>
    <x:sheetView tabSelected="1" topLeftCell="A2" workbookViewId="0">
      <x:selection activeCell="D34" sqref="D34"/>
    </x:sheetView>
  </x:sheetViews>
  <x:sheetFormatPr baseColWidth="10" defaultRowHeight="14.625"/>
  <x:cols>
    <x:col min="1" max="1" width="3" customWidth="1"/>
    <x:col min="2" max="2" width="28" customWidth="1"/>
    <x:col min="14" max="14" width="20" bestFit="1" customWidth="1"/>
    <x:col min="15" max="15" width="4" customWidth="1"/>
    <x:col min="16" max="16" width="10" style="45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20</x:v>
      </x:c>
      <x:c r="E7" s="33">
        <x:v>14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14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42</x:v>
      </x:c>
    </x:row>
    <x:row r="12">
      <x:c r="B12" s="8" t="s">
        <x:v>15</x:v>
      </x:c>
      <x:c r="C12" s="11"/>
      <x:c r="D12" s="11"/>
      <x:c r="E12" s="11">
        <x:v>7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66" t="s">
        <x:v>43</x:v>
      </x:c>
      <x:c r="C14" s="67"/>
      <x:c r="D14" s="67"/>
      <x:c r="E14" s="67"/>
      <x:c r="F14" s="67"/>
      <x:c r="G14" s="67"/>
      <x:c r="H14" s="67"/>
      <x:c r="I14" s="67"/>
      <x:c r="J14" s="67"/>
      <x:c r="K14" s="67"/>
      <x:c r="L14" s="67"/>
      <x:c r="M14" s="67"/>
      <x:c r="N14" s="67"/>
      <x:c r="P14" s="53">
        <x:f>SUM(C14:N14)</x:f>
        <x:v>0</x:v>
      </x:c>
    </x:row>
    <x:row r="15">
      <x:c r="B15" s="16" t="s">
        <x:v>14</x:v>
      </x:c>
      <x:c r="C15" s="20"/>
      <x:c r="D15" s="20"/>
      <x:c r="E15" s="20"/>
      <x:c r="F15" s="20"/>
      <x:c r="G15" s="20"/>
      <x:c r="H15" s="20"/>
      <x:c r="I15" s="20"/>
      <x:c r="J15" s="20"/>
      <x:c r="K15" s="20"/>
      <x:c r="L15" s="20"/>
      <x:c r="M15" s="20"/>
      <x:c r="N15" s="20"/>
      <x:c r="P15" s="53">
        <x:f>SUM(C15:N15)</x:f>
        <x:v>0</x:v>
      </x:c>
    </x:row>
    <x:row r="16">
      <x:c r="B16" s="27"/>
      <x:c r="C16" s="21"/>
      <x:c r="D16" s="21"/>
      <x:c r="E16" s="21"/>
      <x:c r="F16" s="21"/>
      <x:c r="G16" s="21"/>
      <x:c r="H16" s="21"/>
      <x:c r="I16" s="21"/>
      <x:c r="J16" s="21"/>
      <x:c r="K16" s="21"/>
      <x:c r="L16" s="21"/>
      <x:c r="M16" s="21"/>
      <x:c r="N16" s="21"/>
      <x:c r="P16" s="48"/>
    </x:row>
    <x:row r="17">
      <x:c r="B17" s="6" t="s">
        <x:v>0</x:v>
      </x:c>
      <x:c r="C17" s="58"/>
      <x:c r="D17" s="58"/>
      <x:c r="E17" s="58"/>
      <x:c r="F17" s="22"/>
      <x:c r="G17" s="58"/>
      <x:c r="H17" s="22"/>
      <x:c r="I17" s="58"/>
      <x:c r="J17" s="22"/>
      <x:c r="K17" s="58"/>
      <x:c r="L17" s="22"/>
      <x:c r="M17" s="58"/>
      <x:c r="N17" s="22"/>
      <x:c r="P17" s="49"/>
    </x:row>
    <x:row r="18">
      <x:c r="B18" s="8" t="s">
        <x:v>6</x:v>
      </x:c>
      <x:c r="C18" s="9">
        <x:f>C11*Params!$C$6*(1-Params!$C$3)-Params!$C$4</x:f>
        <x:v>10045</x:v>
      </x:c>
      <x:c r="D18" s="9">
        <x:f>D11*Params!$C$6*(1-Params!$C$3)-Params!$C$4</x:f>
        <x:v>9125</x:v>
      </x:c>
      <x:c r="E18" s="9">
        <x:f>E11*Params!$C$6*(1-Params!$C$3)-Params!$C$4</x:f>
      </x:c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19170</x:v>
      </x:c>
    </x:row>
    <x:row r="19">
      <x:c r="B19" s="8" t="s">
        <x:v>14</x:v>
      </x:c>
      <x:c r="C19" s="9"/>
      <x:c r="D19" s="9"/>
      <x:c r="E19" s="9"/>
      <x:c r="F19" s="9"/>
      <x:c r="G19" s="9"/>
      <x:c r="H19" s="9"/>
      <x:c r="I19" s="9"/>
      <x:c r="J19" s="9"/>
      <x:c r="K19" s="9"/>
      <x:c r="L19" s="9"/>
      <x:c r="M19" s="9"/>
      <x:c r="N19" s="9"/>
      <x:c r="O19" s="4"/>
      <x:c r="P19" s="37">
        <x:f>SUM(C19:N19)</x:f>
        <x:v>0</x:v>
      </x:c>
    </x:row>
    <x:row r="20">
      <x:c r="B20" s="60" t="s">
        <x:v>39</x:v>
      </x:c>
      <x:c r="C20" s="61"/>
      <x:c r="D20" s="61"/>
      <x:c r="E20" s="61"/>
      <x:c r="F20" s="61"/>
      <x:c r="G20" s="61"/>
      <x:c r="H20" s="61"/>
      <x:c r="I20" s="61"/>
      <x:c r="J20" s="61"/>
      <x:c r="K20" s="61"/>
      <x:c r="L20" s="61"/>
      <x:c r="M20" s="61"/>
      <x:c r="N20" s="61"/>
      <x:c r="O20" s="4"/>
      <x:c r="P20" s="37">
        <x:f>SUM(C20:N20)</x:f>
        <x:v>0</x:v>
      </x:c>
    </x:row>
    <x:row r="21">
      <x:c r="B21" s="24" t="s">
        <x:v>2</x:v>
      </x:c>
      <x:c r="C21" s="25">
        <x:f>SUM(C18:C20)</x:f>
      </x:c>
      <x:c r="D21" s="25">
        <x:f>SUM(D18:D20)</x:f>
      </x:c>
      <x:c r="E21" s="25">
        <x:f>SUM(E18:E20)</x:f>
      </x:c>
      <x:c r="F21" s="25">
        <x:f>SUM(F18:F20)</x:f>
      </x:c>
      <x:c r="G21" s="25">
        <x:f>SUM(G18:G20)</x:f>
      </x:c>
      <x:c r="H21" s="25">
        <x:f>SUM(H18:H20)</x:f>
      </x:c>
      <x:c r="I21" s="25">
        <x:f>SUM(I18:I20)</x:f>
      </x:c>
      <x:c r="J21" s="25">
        <x:f>SUM(J18:J20)</x:f>
      </x:c>
      <x:c r="K21" s="25">
        <x:f>SUM(K18:K20)</x:f>
      </x:c>
      <x:c r="L21" s="25">
        <x:f>SUM(L18:L20)</x:f>
      </x:c>
      <x:c r="M21" s="25">
        <x:f>SUM(M18:M20)</x:f>
      </x:c>
      <x:c r="N21" s="25">
        <x:f>SUM(N18:N20)</x:f>
      </x:c>
      <x:c r="O21" s="5"/>
      <x:c r="P21" s="38">
        <x:f>SUM(C21:N21)</x:f>
        <x:v>19170</x:v>
      </x:c>
    </x:row>
    <x:row r="22">
      <x:c r="B22" s="27"/>
      <x:c r="C22" s="23"/>
      <x:c r="D22" s="23"/>
      <x:c r="E22" s="23"/>
      <x:c r="F22" s="23"/>
      <x:c r="G22" s="23"/>
      <x:c r="H22" s="23"/>
      <x:c r="I22" s="23"/>
      <x:c r="J22" s="23"/>
      <x:c r="K22" s="23"/>
      <x:c r="L22" s="23"/>
      <x:c r="M22" s="23"/>
      <x:c r="N22" s="23"/>
      <x:c r="O22" s="5"/>
    </x:row>
    <x:row r="23">
      <x:c r="B23" s="26" t="s">
        <x:v>1</x:v>
      </x:c>
      <x:c r="C23" s="59"/>
      <x:c r="D23" s="59"/>
      <x:c r="E23" s="59"/>
      <x:c r="F23" s="28"/>
      <x:c r="G23" s="59"/>
      <x:c r="H23" s="28"/>
      <x:c r="I23" s="59"/>
      <x:c r="J23" s="28"/>
      <x:c r="K23" s="59"/>
      <x:c r="L23" s="28"/>
      <x:c r="M23" s="59"/>
      <x:c r="N23" s="28"/>
      <x:c r="O23" s="4"/>
      <x:c r="P23" s="50"/>
    </x:row>
    <x:row r="24">
      <x:c r="B24" s="8" t="s">
        <x:v>7</x:v>
      </x:c>
      <x:c r="C24" s="9">
        <x:v>5240.92</x:v>
      </x:c>
      <x:c r="D24" s="9">
        <x:v>5240.92</x:v>
      </x:c>
      <x:c r="E24" s="9">
        <x:v>5240.92</x:v>
      </x:c>
      <x:c r="F24" s="9"/>
      <x:c r="G24" s="9"/>
      <x:c r="H24" s="9"/>
      <x:c r="I24" s="9"/>
      <x:c r="J24" s="9"/>
      <x:c r="K24" s="9"/>
      <x:c r="L24" s="9"/>
      <x:c r="M24" s="9"/>
      <x:c r="N24" s="9"/>
      <x:c r="O24" s="4"/>
      <x:c r="P24" s="39">
        <x:f>SUM(C24:N24)</x:f>
        <x:v>10481.84</x:v>
      </x:c>
    </x:row>
    <x:row r="25">
      <x:c r="B25" s="8" t="s">
        <x:v>8</x:v>
      </x:c>
      <x:c r="C25" s="9">
        <x:f>1120.88+1913.36</x:f>
        <x:v>3034.24</x:v>
      </x:c>
      <x:c r="D25" s="9">
        <x:f>1120.88+1910.57</x:f>
        <x:v>3031.45</x:v>
      </x:c>
      <x:c r="E25" s="9">
        <x:f>1120.88+1910.57</x:f>
      </x:c>
      <x:c r="F25" s="9"/>
      <x:c r="G25" s="9"/>
      <x:c r="H25" s="9"/>
      <x:c r="I25" s="9"/>
      <x:c r="J25" s="9"/>
      <x:c r="K25" s="9"/>
      <x:c r="L25" s="9"/>
      <x:c r="M25" s="9"/>
      <x:c r="N25" s="9"/>
      <x:c r="O25" s="4"/>
      <x:c r="P25" s="39">
        <x:f>SUM(C25:N25)</x:f>
        <x:v>6065.69</x:v>
      </x:c>
    </x:row>
    <x:row r="26">
      <x:c r="B26" s="60" t="s">
        <x:v>42</x:v>
      </x:c>
      <x:c r="C26" s="61">
        <x:v>412.048</x:v>
      </x:c>
      <x:c r="D26" s="61">
        <x:v>383.68</x:v>
      </x:c>
      <x:c r="E26" s="61">
        <x:v>298.576</x:v>
      </x:c>
      <x:c r="F26" s="61"/>
      <x:c r="G26" s="61"/>
      <x:c r="H26" s="61"/>
      <x:c r="I26" s="61"/>
      <x:c r="J26" s="61"/>
      <x:c r="K26" s="61"/>
      <x:c r="L26" s="61"/>
      <x:c r="M26" s="61"/>
      <x:c r="N26" s="61"/>
      <x:c r="O26" s="4"/>
      <x:c r="P26" s="39">
        <x:f>SUM(C26:N26)</x:f>
        <x:v>795.7280000000001</x:v>
      </x:c>
    </x:row>
    <x:row r="27">
      <x:c r="B27" s="8" t="s">
        <x:v>45</x:v>
      </x:c>
      <x:c r="C27" s="9"/>
      <x:c r="D27" s="9"/>
      <x:c r="E27" s="9"/>
      <x:c r="F27" s="9"/>
      <x:c r="G27" s="9"/>
      <x:c r="H27" s="9"/>
      <x:c r="I27" s="9"/>
      <x:c r="J27" s="9"/>
      <x:c r="K27" s="9"/>
      <x:c r="L27" s="9"/>
      <x:c r="M27" s="9"/>
      <x:c r="N27" s="9"/>
      <x:c r="O27" s="4"/>
      <x:c r="P27" s="39">
        <x:f>SUM(C27:N27)</x:f>
        <x:v>0</x:v>
      </x:c>
    </x:row>
    <x:row r="28">
      <x:c r="B28" s="7" t="s">
        <x:v>3</x:v>
      </x:c>
      <x:c r="C28" s="40">
        <x:f>SUM(C24:C26)</x:f>
        <x:v>8687.208</x:v>
      </x:c>
      <x:c r="D28" s="40">
        <x:f>SUM(D24:D26)</x:f>
        <x:v>8656.05</x:v>
      </x:c>
      <x:c r="E28" s="40">
        <x:f>SUM(E24:E26)</x:f>
      </x:c>
      <x:c r="F28" s="40">
        <x:f>SUM(F24:F27)</x:f>
      </x:c>
      <x:c r="G28" s="40">
        <x:f>SUM(G24:G27)</x:f>
      </x:c>
      <x:c r="H28" s="40">
        <x:f>SUM(H24:H27)</x:f>
      </x:c>
      <x:c r="I28" s="40">
        <x:f>SUM(I24:I27)</x:f>
      </x:c>
      <x:c r="J28" s="40">
        <x:f>SUM(J24:J27)</x:f>
      </x:c>
      <x:c r="K28" s="40">
        <x:f>SUM(K24:K27)</x:f>
      </x:c>
      <x:c r="L28" s="40">
        <x:f>SUM(L24:L27)</x:f>
      </x:c>
      <x:c r="M28" s="40">
        <x:f>SUM(M24:M27)</x:f>
      </x:c>
      <x:c r="N28" s="40">
        <x:f>SUM(N24:N27)</x:f>
      </x:c>
      <x:c r="O28" s="4"/>
      <x:c r="P28" s="41">
        <x:f>SUM(C28:N28)</x:f>
        <x:v>17343.258</x:v>
      </x:c>
    </x:row>
    <x:row r="29">
      <x:c r="B29" s="42"/>
      <x:c r="C29" s="23"/>
      <x:c r="D29" s="23"/>
      <x:c r="E29" s="23"/>
      <x:c r="F29" s="23"/>
      <x:c r="G29" s="23"/>
      <x:c r="H29" s="23"/>
      <x:c r="I29" s="23"/>
      <x:c r="J29" s="23"/>
      <x:c r="K29" s="23"/>
      <x:c r="L29" s="23"/>
      <x:c r="M29" s="23"/>
      <x:c r="N29" s="23"/>
      <x:c r="O29" s="5"/>
    </x:row>
    <x:row r="30">
      <x:c r="B30" s="43" t="s">
        <x:v>25</x:v>
      </x:c>
      <x:c r="C30" s="44">
        <x:f>C21-C28</x:f>
      </x:c>
      <x:c r="D30" s="44">
        <x:f>D21-D28</x:f>
      </x:c>
      <x:c r="E30" s="44">
        <x:f>E21-E28</x:f>
      </x:c>
      <x:c r="F30" s="44">
        <x:f>F21-F28</x:f>
      </x:c>
      <x:c r="G30" s="44">
        <x:f>G21-G28</x:f>
      </x:c>
      <x:c r="H30" s="44">
        <x:f>H21-H28</x:f>
      </x:c>
      <x:c r="I30" s="44">
        <x:f>I21-I28</x:f>
      </x:c>
      <x:c r="J30" s="44">
        <x:f>J21-J28</x:f>
      </x:c>
      <x:c r="K30" s="44">
        <x:f>K21-K28</x:f>
      </x:c>
      <x:c r="L30" s="44">
        <x:f>L21-L28</x:f>
      </x:c>
      <x:c r="M30" s="44">
        <x:f>M21-M28</x:f>
      </x:c>
      <x:c r="N30" s="44">
        <x:f>N21-N28</x:f>
      </x:c>
      <x:c r="P30" s="54">
        <x:f>SUM(C30:N30)</x:f>
        <x:v>1826.7420000000002</x:v>
      </x:c>
    </x:row>
    <x:row r="32">
      <x:c r="B32" s="62" t="s">
        <x:v>40</x:v>
      </x:c>
      <x:c r="C32" s="63">
        <x:v>792</x:v>
      </x:c>
      <x:c r="D32" s="63">
        <x:v>720</x:v>
      </x:c>
      <x:c r="E32" s="63">
        <x:v>504</x:v>
      </x:c>
      <x:c r="F32" s="63"/>
      <x:c r="G32" s="63"/>
      <x:c r="H32" s="63"/>
      <x:c r="I32" s="63"/>
      <x:c r="J32" s="63"/>
      <x:c r="K32" s="63"/>
      <x:c r="L32" s="63"/>
      <x:c r="M32" s="63"/>
      <x:c r="N32" s="63"/>
      <x:c r="P32" s="64">
        <x:f>SUM(C32:N32)</x:f>
        <x:v>1512</x:v>
      </x:c>
    </x:row>
    <x:row r="33">
      <x:c r="B33" s="62" t="s">
        <x:v>41</x:v>
      </x:c>
      <x:c r="C33" s="63">
        <x:v>412.048</x:v>
      </x:c>
      <x:c r="D33" s="63">
        <x:v>383.68</x:v>
      </x:c>
      <x:c r="E33" s="63">
        <x:v>298.576</x:v>
      </x:c>
      <x:c r="F33" s="63"/>
      <x:c r="G33" s="63"/>
      <x:c r="H33" s="63"/>
      <x:c r="I33" s="63"/>
      <x:c r="J33" s="63"/>
      <x:c r="K33" s="63"/>
      <x:c r="L33" s="63"/>
      <x:c r="M33" s="63"/>
      <x:c r="N33" s="63"/>
      <x:c r="P33" s="64">
        <x:f>SUM(C33:N33)</x:f>
        <x:v>795.7280000000001</x:v>
      </x:c>
    </x:row>
    <x:row r="35">
      <x:c r="N35" s="63" t="s">
        <x:v>46</x:v>
      </x:c>
      <x:c r="P35" s="64">
        <x:f>(P32*0.394) + 1515</x:f>
        <x:v>2110.728</x:v>
      </x:c>
    </x:row>
    <x:row r="36">
      <x:c r="N36" s="63" t="s">
        <x:v>47</x:v>
      </x:c>
      <x:c r="P36" s="64">
        <x:f>P35-P33</x:f>
        <x:v>1315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D10" sqref="D10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0" t="s">
        <x:v>22</x:v>
      </x:c>
      <x:c r="C2" s="71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450</x:v>
      </x:c>
    </x:row>
    <x:row r="6" spans="2:3" ht="34.950000000000003" customHeight="1" x14ac:dyDescent="0.3">
      <x:c r="B6" s="65" t="s">
        <x:v>44</x:v>
      </x:c>
      <x:c r="C6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2" t="s">
        <x:v>23</x:v>
      </x:c>
      <x:c r="C2" s="72"/>
    </x:row>
    <x:row r="3" spans="2:3" ht="16.95" customHeight="1" x14ac:dyDescent="0.3">
      <x:c r="B3" s="34" t="s">
        <x:v>24</x:v>
      </x:c>
      <x:c r="C3" s="35">
        <x:f>'2023'!P28+'2024'!P30+'2025'!P30</x:f>
        <x:v>240.43600000000197</x:v>
      </x:c>
    </x:row>
    <x:row r="4" spans="2:3" ht="16.95" customHeight="1" x14ac:dyDescent="0.3">
      <x:c r="B4" s="34" t="s">
        <x:v>26</x:v>
      </x:c>
      <x:c r="C4" s="36">
        <x:f>SUM('2023'!P12)+('2024'!P12)+'2025'!P12</x:f>
        <x:v>24</x:v>
      </x:c>
    </x:row>
    <x:row r="5" spans="2:3" x14ac:dyDescent="0.3">
      <x:c r="B5" t="s">
        <x:v>48</x:v>
      </x:c>
      <x:c r="C5">
        <x:f>(24*1)+(2.08*2)-C4</x:f>
        <x:v>4.16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102</vt:i4>
      </vt:variant>
    </vt:vector>
  </HeadingPairs>
  <TitlesOfParts>
    <vt:vector size="107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'2025'!FRAIS_KM</vt:lpstr>
      <vt:lpstr>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'2025'!NOMBRE_KM</vt:lpstr>
      <vt:lpstr>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'2025'!SORTIES_FRAIS_KM</vt:lpstr>
      <vt:lpstr>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2025-04-04T15:11:28Z</dcterms:modified>
</cp:coreProperties>
</file>