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F595BBF-67B6-4AA4-B6C6-880ED8D920D0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'2023'!$B$30</x:definedName>
    <x:definedName name="FRAIS_KM" localSheetId="1">'2024'!$B$32</x:definedName>
    <x:definedName name="FRAIS_KM" localSheetId="2">'2025'!$B$35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'2023'!$B$29</x:definedName>
    <x:definedName name="NOMBRE_KM" localSheetId="1">'2024'!$B$31</x:definedName>
    <x:definedName name="NOMBRE_KM" localSheetId="2">'2025'!$B$34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'2024'!$B$29</x:definedName>
    <x:definedName name="SOLDE" localSheetId="2">'2025'!$B$32</x:definedName>
    <x:definedName name="SORTIES" localSheetId="0">'2023'!$B$21</x:definedName>
    <x:definedName name="SORTIES" localSheetId="1">'2024'!$B$22</x:definedName>
    <x:definedName name="SORTIES" localSheetId="2">'2025'!$B$22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 localSheetId="2">'2025'!$B$24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KM" localSheetId="2">'2025'!$B$25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 localSheetId="2">'2025'!$B$23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 localSheetId="2">'2025'!$B$20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 localSheetId="2">'2025'!$B$28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EA776567-01CC-4F8E-864B-5B6A199A881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<sst xmlns="http://schemas.openxmlformats.org/spreadsheetml/2006/main" count="126" uniqueCount="48">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</sst>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0" fillId="12" borderId="5" xfId="0" applyFill="1" applyBorder="1" applyProtection="1">
      <x:protection locked="0"/>
    </x:xf>
    <x:xf numFmtId="4" fontId="4" fillId="12" borderId="5" xfId="0" applyNumberFormat="1" applyFont="1" applyFill="1" applyBorder="1"/>
    <x:xf numFmtId="4" fontId="1" fillId="12" borderId="6" xfId="0" applyNumberFormat="1" applyFont="1" applyFill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M13" sqref="M1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3">
      <x:c r="N32" s="54" t="s">
        <x:v>42</x:v>
      </x:c>
      <x:c r="P32" s="61">
        <x:f>(P29*0.394) + 1515</x:f>
        <x:v>4696.55</x:v>
      </x:c>
    </x:row>
    <x:row r="33" spans="14:16" x14ac:dyDescent="0.3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5"/>
  <x:sheetViews>
    <x:sheetView topLeftCell="A2" workbookViewId="0">
      <x:selection activeCell="M29" sqref="M29:N29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16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225</x:v>
      </x:c>
    </x:row>
    <x:row r="7" spans="2:16" x14ac:dyDescent="0.3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>
        <x:v>18</x:v>
      </x:c>
      <x:c r="H7" s="37">
        <x:v>12</x:v>
      </x:c>
      <x:c r="I7" s="37">
        <x:v>17</x:v>
      </x:c>
      <x:c r="J7" s="37">
        <x:v>17</x:v>
      </x:c>
      <x:c r="K7" s="37">
        <x:v>20</x:v>
      </x:c>
      <x:c r="L7" s="37">
        <x:v>23</x:v>
      </x:c>
      <x:c r="M7" s="37">
        <x:v>19</x:v>
      </x:c>
      <x:c r="N7" s="37">
        <x:v>15</x:v>
      </x:c>
      <x:c r="O7" s="36"/>
      <x:c r="P7" s="57">
        <x:f>SUM(C7:N7)</x:f>
        <x:v>224</x:v>
      </x:c>
    </x:row>
    <x:row r="8" spans="2:16" x14ac:dyDescent="0.3">
      <x:c r="B8" s="18" t="s">
        <x:v>22</x:v>
      </x:c>
      <x:c r="C8" s="63">
        <x:f t="shared" ref="C8:N8" si="0">C7-C6</x:f>
        <x:v>3</x:v>
      </x:c>
      <x:c r="D8" s="63">
        <x:f t="shared" si="0"/>
        <x:v>0</x:v>
      </x:c>
      <x:c r="E8" s="63">
        <x:f t="shared" si="0"/>
        <x:v>2</x:v>
      </x:c>
      <x:c r="F8" s="63">
        <x:f t="shared" si="0"/>
        <x:v>2</x:v>
      </x:c>
      <x:c r="G8" s="63">
        <x:f t="shared" si="0"/>
        <x:v>-1</x:v>
      </x:c>
      <x:c r="H8" s="63">
        <x:f t="shared" si="0"/>
        <x:v>-7</x:v>
      </x:c>
      <x:c r="I8" s="63">
        <x:f t="shared" si="0"/>
        <x:v>1</x:v>
      </x:c>
      <x:c r="J8" s="63">
        <x:f t="shared" si="0"/>
        <x:v>-2</x:v>
      </x:c>
      <x:c r="K8" s="63">
        <x:f t="shared" si="0"/>
        <x:v>1</x:v>
      </x:c>
      <x:c r="L8" s="63">
        <x:f t="shared" si="0"/>
        <x:v>4</x:v>
      </x:c>
      <x:c r="M8" s="63">
        <x:f t="shared" si="0"/>
        <x:v>0</x:v>
      </x:c>
      <x:c r="N8" s="63">
        <x:f t="shared" si="0"/>
        <x:v>-4</x:v>
      </x:c>
      <x:c r="O8" s="36"/>
      <x:c r="P8" s="57">
        <x:f>SUM(C8:N8)</x:f>
        <x:v>-1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>
        <x:v>18</x:v>
      </x:c>
      <x:c r="H11" s="11">
        <x:v>12.5</x:v>
      </x:c>
      <x:c r="I11" s="11">
        <x:v>17</x:v>
      </x:c>
      <x:c r="J11" s="11">
        <x:v>17</x:v>
      </x:c>
      <x:c r="K11" s="11">
        <x:v>20</x:v>
      </x:c>
      <x:c r="L11" s="11">
        <x:v>23</x:v>
      </x:c>
      <x:c r="M11" s="11">
        <x:v>19</x:v>
      </x:c>
      <x:c r="N11" s="11">
        <x:v>15</x:v>
      </x:c>
      <x:c r="P11" s="58">
        <x:f>SUM(C11:N11)</x:f>
        <x:v>224.5</x:v>
      </x:c>
    </x:row>
    <x:row r="12" spans="2:16" x14ac:dyDescent="0.3">
      <x:c r="B12" s="9" t="s">
        <x:v>16</x:v>
      </x:c>
      <x:c r="C12" s="12"/>
      <x:c r="D12" s="12">
        <x:v>2</x:v>
      </x:c>
      <x:c r="E12" s="12"/>
      <x:c r="F12" s="12"/>
      <x:c r="G12" s="12">
        <x:v>1</x:v>
      </x:c>
      <x:c r="H12" s="12">
        <x:v>7.5</x:v>
      </x:c>
      <x:c r="I12" s="12">
        <x:v>6</x:v>
      </x:c>
      <x:c r="J12" s="12">
        <x:v>4</x:v>
      </x:c>
      <x:c r="K12" s="12">
        <x:v>1</x:v>
      </x:c>
      <x:c r="L12" s="12"/>
      <x:c r="M12" s="12"/>
      <x:c r="N12" s="12">
        <x:v>2</x:v>
      </x:c>
      <x:c r="P12" s="58">
        <x:f>SUM(C12:N12)</x:f>
        <x:v>23.5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>
        <x:v>4</x:v>
      </x:c>
      <x:c r="P13" s="58">
        <x:f>SUM(C13:N13)</x:f>
        <x:v>4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  <x:v>9585</x:v>
      </x:c>
      <x:c r="G17" s="10">
        <x:f>G11*Params!$C$5*(1-Params!$C$3)-Params!$C$4</x:f>
        <x:v>8205</x:v>
      </x:c>
      <x:c r="H17" s="10">
        <x:f>H11*Params!$C$5*(1-Params!$C$3)-Params!$C$4</x:f>
        <x:v>5675</x:v>
      </x:c>
      <x:c r="I17" s="10">
        <x:f>I11*Params!$C$5*(1-Params!$C$3)-Params!$C$4</x:f>
        <x:v>7745</x:v>
      </x:c>
      <x:c r="J17" s="10">
        <x:f>J11*Params!$C$5*(1-Params!$C$3)-Params!$C$4</x:f>
        <x:v>7745</x:v>
      </x:c>
      <x:c r="K17" s="10">
        <x:f>K11*Params!$C$5*(1-Params!$C$3)-Params!$C$4</x:f>
        <x:v>9125</x:v>
      </x:c>
      <x:c r="L17" s="10">
        <x:f>L11*Params!$C$5*(1-Params!$C$3)-Params!$C$4</x:f>
        <x:v>10505</x:v>
      </x:c>
      <x:c r="M17" s="10">
        <x:f>M11*Params!$C$5*(1-Params!$C$3)-Params!$C$4</x:f>
        <x:v>8665</x:v>
      </x:c>
      <x:c r="N17" s="10">
        <x:f>N11*Params!$C$5*(1-Params!$C$3)-Params!$C$4</x:f>
        <x:v>6825</x:v>
      </x:c>
      <x:c r="O17" s="4"/>
      <x:c r="P17" s="41">
        <x:f>SUM(C17:N17)</x:f>
        <x:v>102370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44</x:v>
      </x:c>
      <x:c r="C19" s="64"/>
      <x:c r="D19" s="64">
        <x:v>217.07</x:v>
      </x:c>
      <x:c r="E19" s="64"/>
      <x:c r="F19" s="64"/>
      <x:c r="G19" s="64"/>
      <x:c r="H19" s="64"/>
      <x:c r="I19" s="64"/>
      <x:c r="J19" s="64">
        <x:v>192.07</x:v>
      </x:c>
      <x:c r="K19" s="64"/>
      <x:c r="L19" s="64"/>
      <x:c r="M19" s="64"/>
      <x:c r="N19" s="64"/>
      <x:c r="O19" s="4"/>
      <x:c r="P19" s="65"/>
    </x:row>
    <x:row r="20" spans="2:16" x14ac:dyDescent="0.3">
      <x:c r="B20" s="27" t="s">
        <x:v>2</x:v>
      </x:c>
      <x:c r="C20" s="28">
        <x:f>SUM(C17:C18)</x:f>
        <x:v>10045</x:v>
      </x:c>
      <x:c r="D20" s="28">
        <x:f t="shared" ref="D20:N20" si="1">SUM(D17:D19)</x:f>
        <x:v>8882.07</x:v>
      </x:c>
      <x:c r="E20" s="28">
        <x:f t="shared" si="1"/>
        <x:v>9585</x:v>
      </x:c>
      <x:c r="F20" s="28">
        <x:f t="shared" si="1"/>
        <x:v>9585</x:v>
      </x:c>
      <x:c r="G20" s="28">
        <x:f t="shared" si="1"/>
        <x:v>8205</x:v>
      </x:c>
      <x:c r="H20" s="28">
        <x:f t="shared" si="1"/>
        <x:v>5675</x:v>
      </x:c>
      <x:c r="I20" s="28">
        <x:f t="shared" si="1"/>
        <x:v>7745</x:v>
      </x:c>
      <x:c r="J20" s="28">
        <x:f t="shared" si="1"/>
        <x:v>7937.07</x:v>
      </x:c>
      <x:c r="K20" s="28">
        <x:f t="shared" si="1"/>
        <x:v>9125</x:v>
      </x:c>
      <x:c r="L20" s="28">
        <x:f t="shared" si="1"/>
        <x:v>10505</x:v>
      </x:c>
      <x:c r="M20" s="28">
        <x:f t="shared" si="1"/>
        <x:v>8665</x:v>
      </x:c>
      <x:c r="N20" s="28">
        <x:f t="shared" si="1"/>
        <x:v>6825</x:v>
      </x:c>
      <x:c r="O20" s="5"/>
      <x:c r="P20" s="42">
        <x:f>SUM(C20:O20)</x:f>
        <x:v>102779.14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>
        <x:v>5114.75</x:v>
      </x:c>
      <x:c r="H23" s="10">
        <x:v>5114.75</x:v>
      </x:c>
      <x:c r="I23" s="10">
        <x:v>5082.12</x:v>
      </x:c>
      <x:c r="J23" s="10">
        <x:v>5205.6899999999996</x:v>
      </x:c>
      <x:c r="K23" s="10">
        <x:v>5114.75</x:v>
      </x:c>
      <x:c r="L23" s="10">
        <x:v>5114.75</x:v>
      </x:c>
      <x:c r="M23" s="10">
        <x:v>5114.75</x:v>
      </x:c>
      <x:c r="N23" s="10">
        <x:v>4196.2700000000004</x:v>
      </x:c>
      <x:c r="O23" s="4"/>
      <x:c r="P23" s="43">
        <x:f>SUM(C23:N23)</x:f>
        <x:v>60516.83</x:v>
      </x:c>
    </x:row>
    <x:row r="24" spans="2:16" x14ac:dyDescent="0.3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  <x:v>2925.16</x:v>
      </x:c>
      <x:c r="G24" s="10">
        <x:f>1098.03+1850.42</x:f>
        <x:v>2948.45</x:v>
      </x:c>
      <x:c r="H24" s="10">
        <x:f>1098.03+1852.64</x:f>
        <x:v>2950.67</x:v>
      </x:c>
      <x:c r="I24" s="10">
        <x:f>1094.3+1858.86</x:f>
        <x:v>2953.16</x:v>
      </x:c>
      <x:c r="J24" s="10">
        <x:f>1118.54+1899.2</x:f>
        <x:v>3017.74</x:v>
      </x:c>
      <x:c r="K24" s="10">
        <x:f>1098.03+1861.87</x:f>
        <x:v>2959.8999999999996</x:v>
      </x:c>
      <x:c r="L24" s="10">
        <x:f>1098.03+1855.23</x:f>
        <x:v>2953.26</x:v>
      </x:c>
      <x:c r="M24" s="10">
        <x:f>1098.03+1853.01</x:f>
        <x:v>2951.04</x:v>
      </x:c>
      <x:c r="N24" s="10">
        <x:f>911.58+1533.24</x:f>
        <x:v>2444.8200000000002</x:v>
      </x:c>
      <x:c r="O24" s="4"/>
      <x:c r="P24" s="43">
        <x:f>SUM(C24:N24)</x:f>
        <x:v>34886.320000000007</x:v>
      </x:c>
    </x:row>
    <x:row r="25" spans="2:16" x14ac:dyDescent="0.3">
      <x:c r="B25" s="55" t="s">
        <x:v>40</x:v>
      </x:c>
      <x:c r="C25" s="10">
        <x:v>761.92</x:v>
      </x:c>
      <x:c r="D25" s="10">
        <x:v>616.79999999999995</x:v>
      </x:c>
      <x:c r="E25" s="10">
        <x:v>671.2</x:v>
      </x:c>
      <x:c r="F25" s="10">
        <x:v>671.2</x:v>
      </x:c>
      <x:c r="G25" s="10">
        <x:v>589.6</x:v>
      </x:c>
      <x:c r="H25" s="10">
        <x:v>453.6</x:v>
      </x:c>
      <x:c r="I25" s="10">
        <x:v>562.4</x:v>
      </x:c>
      <x:c r="J25" s="10">
        <x:v>562.4</x:v>
      </x:c>
      <x:c r="K25" s="10">
        <x:v>644</x:v>
      </x:c>
      <x:c r="L25" s="10">
        <x:v>725.6</x:v>
      </x:c>
      <x:c r="M25" s="10">
        <x:v>616.79999999999995</x:v>
      </x:c>
      <x:c r="N25" s="10">
        <x:v>547.28</x:v>
      </x:c>
      <x:c r="O25" s="4"/>
      <x:c r="P25" s="43">
        <x:f>SUM(C25:N25)</x:f>
        <x:v>7422.7999999999993</x:v>
      </x:c>
    </x:row>
    <x:row r="26" spans="2:16" x14ac:dyDescent="0.3">
      <x:c r="B26" s="55" t="s">
        <x:v>44</x:v>
      </x:c>
      <x:c r="C26" s="64"/>
      <x:c r="D26" s="64">
        <x:f>29.2+187.87</x:f>
        <x:v>217.07</x:v>
      </x:c>
      <x:c r="E26" s="64"/>
      <x:c r="F26" s="64"/>
      <x:c r="G26" s="64"/>
      <x:c r="H26" s="64"/>
      <x:c r="I26" s="64"/>
      <x:c r="J26" s="64">
        <x:v>192.07</x:v>
      </x:c>
      <x:c r="K26" s="64"/>
      <x:c r="L26" s="64"/>
      <x:c r="M26" s="64"/>
      <x:c r="N26" s="64"/>
      <x:c r="O26" s="4"/>
      <x:c r="P26" s="43">
        <x:f>SUM(C26:N26)</x:f>
        <x:v>409.14</x:v>
      </x:c>
    </x:row>
    <x:row r="27" spans="2:16" x14ac:dyDescent="0.3">
      <x:c r="B27" s="8" t="s">
        <x:v>3</x:v>
      </x:c>
      <x:c r="C27" s="44">
        <x:f>SUM(C23:C25)</x:f>
        <x:v>8804.0499999999993</x:v>
      </x:c>
      <x:c r="D27" s="44">
        <x:f t="shared" ref="D27:N27" si="2">SUM(D23:D26)</x:f>
        <x:v>8873.7799999999988</x:v>
      </x:c>
      <x:c r="E27" s="44">
        <x:f t="shared" si="2"/>
        <x:v>8715.5300000000007</x:v>
      </x:c>
      <x:c r="F27" s="44">
        <x:f t="shared" si="2"/>
        <x:v>8711.11</x:v>
      </x:c>
      <x:c r="G27" s="44">
        <x:f t="shared" si="2"/>
        <x:v>8652.7999999999993</x:v>
      </x:c>
      <x:c r="H27" s="44">
        <x:f t="shared" si="2"/>
        <x:v>8519.02</x:v>
      </x:c>
      <x:c r="I27" s="44">
        <x:f t="shared" si="2"/>
        <x:v>8597.68</x:v>
      </x:c>
      <x:c r="J27" s="44">
        <x:f t="shared" si="2"/>
        <x:v>8977.9</x:v>
      </x:c>
      <x:c r="K27" s="44">
        <x:f t="shared" si="2"/>
        <x:v>8718.65</x:v>
      </x:c>
      <x:c r="L27" s="44">
        <x:f t="shared" si="2"/>
        <x:v>8793.61</x:v>
      </x:c>
      <x:c r="M27" s="44">
        <x:f t="shared" si="2"/>
        <x:v>8682.59</x:v>
      </x:c>
      <x:c r="N27" s="44">
        <x:f t="shared" si="2"/>
        <x:v>7188.37</x:v>
      </x:c>
      <x:c r="O27" s="4"/>
      <x:c r="P27" s="60">
        <x:f>SUM(C27:N27)</x:f>
        <x:v>103235.09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1240.9500000000007</x:v>
      </x:c>
      <x:c r="D29" s="47">
        <x:f t="shared" si="3"/>
        <x:v>8.2900000000008731</x:v>
      </x:c>
      <x:c r="E29" s="47">
        <x:f t="shared" si="3"/>
        <x:v>869.46999999999935</x:v>
      </x:c>
      <x:c r="F29" s="47">
        <x:f t="shared" si="3"/>
        <x:v>873.88999999999942</x:v>
      </x:c>
      <x:c r="G29" s="47">
        <x:f t="shared" si="3"/>
        <x:v>-447.79999999999927</x:v>
      </x:c>
      <x:c r="H29" s="47">
        <x:f t="shared" si="3"/>
        <x:v>-2844.0200000000004</x:v>
      </x:c>
      <x:c r="I29" s="47">
        <x:f t="shared" si="3"/>
        <x:v>-852.68000000000029</x:v>
      </x:c>
      <x:c r="J29" s="47">
        <x:f t="shared" si="3"/>
        <x:v>-1040.83</x:v>
      </x:c>
      <x:c r="K29" s="47">
        <x:f t="shared" si="3"/>
        <x:v>406.35000000000036</x:v>
      </x:c>
      <x:c r="L29" s="47">
        <x:f t="shared" si="3"/>
        <x:v>1711.3899999999994</x:v>
      </x:c>
      <x:c r="M29" s="47">
        <x:f t="shared" si="3"/>
        <x:v>-17.590000000000146</x:v>
      </x:c>
      <x:c r="N29" s="47">
        <x:f t="shared" si="3"/>
        <x:v>-363.36999999999989</x:v>
      </x:c>
      <x:c r="P29" s="59">
        <x:f>SUM(C29:O29)</x:f>
        <x:v>-455.94999999999982</x:v>
      </x:c>
    </x:row>
    <x:row r="31" spans="2:16" x14ac:dyDescent="0.3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>
        <x:v>1440</x:v>
      </x:c>
      <x:c r="H31" s="54">
        <x:v>1040</x:v>
      </x:c>
      <x:c r="I31" s="54">
        <x:v>1360</x:v>
      </x:c>
      <x:c r="J31" s="54">
        <x:v>1360</x:v>
      </x:c>
      <x:c r="K31" s="54">
        <x:v>1600</x:v>
      </x:c>
      <x:c r="L31" s="54">
        <x:v>1840</x:v>
      </x:c>
      <x:c r="M31" s="54">
        <x:v>1520</x:v>
      </x:c>
      <x:c r="N31" s="54">
        <x:v>1200</x:v>
      </x:c>
      <x:c r="P31" s="61">
        <x:f>SUM(C31:N31)</x:f>
        <x:v>17920</x:v>
      </x:c>
    </x:row>
    <x:row r="32" spans="2:16" x14ac:dyDescent="0.3">
      <x:c r="B32" s="62" t="s">
        <x:v>38</x:v>
      </x:c>
      <x:c r="C32" s="54">
        <x:v>761.92</x:v>
      </x:c>
      <x:c r="D32" s="54">
        <x:v>616.79999999999995</x:v>
      </x:c>
      <x:c r="E32" s="54">
        <x:v>671.2</x:v>
      </x:c>
      <x:c r="F32" s="54">
        <x:v>671.2</x:v>
      </x:c>
      <x:c r="G32" s="54">
        <x:v>589.6</x:v>
      </x:c>
      <x:c r="H32" s="54">
        <x:v>453.6</x:v>
      </x:c>
      <x:c r="I32" s="54">
        <x:v>562.4</x:v>
      </x:c>
      <x:c r="J32" s="54">
        <x:v>562.4</x:v>
      </x:c>
      <x:c r="K32" s="54">
        <x:v>644</x:v>
      </x:c>
      <x:c r="L32" s="54">
        <x:v>725.6</x:v>
      </x:c>
      <x:c r="M32" s="54">
        <x:v>616.79999999999995</x:v>
      </x:c>
      <x:c r="N32" s="54">
        <x:v>547.28</x:v>
      </x:c>
      <x:c r="P32" s="61">
        <x:f>SUM(C32:N32)</x:f>
        <x:v>7422.7999999999993</x:v>
      </x:c>
    </x:row>
    <x:row r="34" spans="14:16" x14ac:dyDescent="0.3">
      <x:c r="N34" s="54" t="s">
        <x:v>42</x:v>
      </x:c>
      <x:c r="P34" s="61">
        <x:f>(P31*0.34) + 1330</x:f>
        <x:v>7422.8</x:v>
      </x:c>
    </x:row>
    <x:row r="35" spans="14:16" x14ac:dyDescent="0.3">
      <x:c r="N35" s="54" t="s">
        <x:v>43</x:v>
      </x:c>
      <x:c r="P35" s="61">
        <x:f>P34-P32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C095F1F-C5A4-4C09-80F6-4A2C3B094711}" mc:Ignorable="x14ac xr xr2 xr3">
  <x:dimension ref="B1:AA35"/>
  <x:sheetViews>
    <x:sheetView tabSelected="1" topLeftCell="A4" workbookViewId="0">
      <x:selection activeCell="D35" sqref="D35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21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41</x:v>
      </x:c>
    </x:row>
    <x:row r="12">
      <x:c r="B12" s="9" t="s">
        <x:v>16</x:v>
      </x:c>
      <x:c r="C12" s="12">
        <x:v>1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9585</x:v>
      </x:c>
      <x:c r="D17" s="10">
        <x:f>D11*Params!$C$5*(1-Params!$C$3)-Params!$C$4</x:f>
        <x:v>9125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18710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  <x:v>9585</x:v>
      </x:c>
      <x:c r="D20" s="28">
        <x:f>SUM(D17:D19)</x:f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SUM(N17:N19)</x:f>
      </x:c>
      <x:c r="O20" s="5"/>
      <x:c r="P20" s="42">
        <x:f>SUM(C20:O20)</x:f>
        <x:v>18710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3613.26</x:v>
      </x:c>
      <x:c r="D23" s="10">
        <x:v>3613.26</x:v>
      </x:c>
      <x:c r="E23" s="10">
        <x:v>5113.26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</x:c>
    </x:row>
    <x:row r="24">
      <x:c r="B24" s="9" t="s">
        <x:v>8</x:v>
      </x:c>
      <x:c r="C24" s="10">
        <x:f>1104.08+1863.57</x:f>
        <x:v>2967.6499999999996</x:v>
      </x:c>
      <x:c r="D24" s="10">
        <x:f>1104.08+1861.37</x:f>
        <x:v>2965.45</x:v>
      </x:c>
      <x:c r="E24" s="10">
        <x:f>1104.08+1859.15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55" t="s">
        <x:v>40</x:v>
      </x:c>
      <x:c r="C25" s="10">
        <x:v>671.2</x:v>
      </x:c>
      <x:c r="D25" s="10">
        <x:v>644</x:v>
      </x:c>
      <x:c r="E25" s="10">
        <x:v>671.2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44</x:v>
      </x:c>
      <x:c r="C26" s="64"/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</x:c>
    </x:row>
    <x:row r="27">
      <x:c r="B27" s="55" t="s">
        <x:v>45</x:v>
      </x:c>
      <x:c r="C27" s="10">
        <x:v>3000</x:v>
      </x:c>
      <x:c r="D27" s="10"/>
      <x:c r="E27" s="10"/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</x:c>
    </x:row>
    <x:row r="28">
      <x:c r="B28" s="8" t="s">
        <x:v>3</x:v>
      </x:c>
      <x:c r="C28" s="44">
        <x:f>SUM(C23:C27)</x:f>
        <x:v>10252.11</x:v>
      </x:c>
      <x:c r="D28" s="44">
        <x:f>SUM(D23:D26)</x:f>
      </x:c>
      <x:c r="E28" s="44">
        <x:f>SUM(E23:E26)</x:f>
      </x:c>
      <x:c r="F28" s="44">
        <x:f>SUM(F23:F26)</x:f>
      </x:c>
      <x:c r="G28" s="44">
        <x:f>SUM(G23:G26)</x:f>
      </x:c>
      <x:c r="H28" s="44">
        <x:f>SUM(H23:H26)</x:f>
      </x:c>
      <x:c r="I28" s="44">
        <x:f>SUM(I23:I26)</x:f>
      </x:c>
      <x:c r="J28" s="44">
        <x:f>SUM(J23:J26)</x:f>
      </x:c>
      <x:c r="K28" s="44">
        <x:f>SUM(K23:K26)</x:f>
      </x:c>
      <x:c r="L28" s="44">
        <x:f>SUM(L23:L26)</x:f>
      </x:c>
      <x:c r="M28" s="44">
        <x:f>SUM(M23:M26)</x:f>
      </x:c>
      <x:c r="N28" s="44">
        <x:f>SUM(N23:N26)</x:f>
      </x:c>
      <x:c r="O28" s="4"/>
      <x:c r="P28" s="60">
        <x:f>SUM(C28:N28)</x:f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66" t="s">
        <x:v>46</x:v>
      </x:c>
      <x:c r="C30" s="67">
        <x:v>1500</x:v>
      </x:c>
      <x:c r="D30" s="67">
        <x:v>1500</x:v>
      </x:c>
      <x:c r="E30" s="67"/>
      <x:c r="F30" s="67"/>
      <x:c r="G30" s="67"/>
      <x:c r="H30" s="67"/>
      <x:c r="I30" s="67"/>
      <x:c r="J30" s="67"/>
      <x:c r="K30" s="67"/>
      <x:c r="L30" s="67"/>
      <x:c r="M30" s="67"/>
      <x:c r="N30" s="67"/>
      <x:c r="O30" s="4"/>
      <x:c r="P30" s="68" cm="1">
        <x:f t="array" ref="P30:AA30">C30:N30</x:f>
        <x:v>1500</x:v>
      </x:c>
      <x:c r="Q30">
        <x:v>1500</x:v>
      </x:c>
      <x:c r="R30">
        <x:v>0</x:v>
      </x:c>
      <x:c r="S30">
        <x:v>0</x:v>
      </x:c>
      <x:c r="T30">
        <x:v>0</x:v>
      </x:c>
      <x:c r="U30">
        <x:v>0</x:v>
      </x:c>
      <x:c r="V30">
        <x:v>0</x:v>
      </x:c>
      <x:c r="W30">
        <x:v>0</x:v>
      </x:c>
      <x:c r="X30">
        <x:v>0</x:v>
      </x:c>
      <x:c r="Y30">
        <x:v>0</x:v>
      </x:c>
      <x:c r="Z30">
        <x:v>0</x:v>
      </x:c>
      <x:c r="AA30">
        <x:v>0</x:v>
      </x:c>
    </x:row>
    <x:row r="31">
      <x:c r="B31" s="45"/>
      <x:c r="C31" s="26"/>
      <x:c r="D31" s="26"/>
      <x:c r="E31" s="26"/>
      <x:c r="F31" s="26"/>
      <x:c r="G31" s="26"/>
      <x:c r="H31" s="26"/>
      <x:c r="I31" s="26"/>
      <x:c r="J31" s="26"/>
      <x:c r="K31" s="26"/>
      <x:c r="L31" s="26"/>
      <x:c r="M31" s="26"/>
      <x:c r="N31" s="26"/>
      <x:c r="O31" s="5"/>
    </x:row>
    <x:row r="32">
      <x:c r="B32" s="46" t="s">
        <x:v>36</x:v>
      </x:c>
      <x:c r="C32" s="47">
        <x:f>C20-C28</x:f>
      </x:c>
      <x:c r="D32" s="47">
        <x:f>D20-D28</x:f>
      </x:c>
      <x:c r="E32" s="47">
        <x:f>E20-E28</x:f>
      </x:c>
      <x:c r="F32" s="47">
        <x:f>F20-F28</x:f>
      </x:c>
      <x:c r="G32" s="47">
        <x:f>G20-G28</x:f>
      </x:c>
      <x:c r="H32" s="47">
        <x:f>H20-H28</x:f>
      </x:c>
      <x:c r="I32" s="47">
        <x:f>I20-I28</x:f>
      </x:c>
      <x:c r="J32" s="47">
        <x:f>J20-J28</x:f>
      </x:c>
      <x:c r="K32" s="47">
        <x:f>K20-K28</x:f>
      </x:c>
      <x:c r="L32" s="47">
        <x:f>L20-L28</x:f>
      </x:c>
      <x:c r="M32" s="47">
        <x:f>M20-M28</x:f>
      </x:c>
      <x:c r="N32" s="47">
        <x:f>N20-N28</x:f>
      </x:c>
      <x:c r="P32" s="59">
        <x:f>SUM(C32:O32)</x:f>
        <x:v>1235.1799999999994</x:v>
      </x:c>
    </x:row>
    <x:row r="34">
      <x:c r="B34" s="62" t="s">
        <x:v>37</x:v>
      </x:c>
      <x:c r="C34" s="54">
        <x:v>1680</x:v>
      </x:c>
      <x:c r="D34" s="54">
        <x:v>1600</x:v>
      </x:c>
      <x:c r="E34" s="54">
        <x:v>1680</x:v>
      </x:c>
      <x:c r="F34" s="54"/>
      <x:c r="G34" s="54"/>
      <x:c r="H34" s="54"/>
      <x:c r="I34" s="54"/>
      <x:c r="J34" s="54"/>
      <x:c r="K34" s="54"/>
      <x:c r="L34" s="54"/>
      <x:c r="M34" s="54"/>
      <x:c r="N34" s="54"/>
      <x:c r="P34" s="61">
        <x:f>SUM(C34:N34)</x:f>
        <x:v>3280</x:v>
      </x:c>
    </x:row>
    <x:row r="35">
      <x:c r="B35" s="62" t="s">
        <x:v>38</x:v>
      </x:c>
      <x:c r="C35" s="54">
        <x:v>671.2</x:v>
      </x:c>
      <x:c r="D35" s="54">
        <x:v>644</x:v>
      </x:c>
      <x:c r="E35" s="54">
        <x:v>671.2</x:v>
      </x:c>
      <x:c r="F35" s="54"/>
      <x:c r="G35" s="54"/>
      <x:c r="H35" s="54"/>
      <x:c r="I35" s="54"/>
      <x:c r="J35" s="54"/>
      <x:c r="K35" s="54"/>
      <x:c r="L35" s="54"/>
      <x:c r="M35" s="54"/>
      <x:c r="N35" s="54"/>
      <x:c r="P35" s="61">
        <x:f>SUM(C35:N35)</x:f>
        <x:v>1315.2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'2023'!P27+'2024'!P29+'2025'!P32</x:f>
        <x:v>508.29000000000178</x:v>
      </x:c>
    </x:row>
    <x:row r="4" spans="2:3" ht="16.95" customHeight="1" x14ac:dyDescent="0.3">
      <x:c r="B4" s="38" t="s">
        <x:v>39</x:v>
      </x:c>
      <x:c r="C4" s="40">
        <x:f>'2023'!P12+'2024'!P12+'2025'!P12</x:f>
        <x:v>37.5</x:v>
      </x:c>
    </x:row>
    <x:row r="5" spans="2:3" x14ac:dyDescent="0.3">
      <x:c r="B5" t="s">
        <x:v>47</x:v>
      </x:c>
      <x:c r="C5">
        <x:f>(22*2.08)-C4</x:f>
        <x:v>8.2600000000000051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2025-04-04T15:11:27Z</dcterms:modified>
</cp:coreProperties>
</file>