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B2084E91-C19F-4330-802D-9BAF3355AD2A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3" sheetId="15" r:id="rId1"/>
    <x:sheet name="2024" sheetId="16" r:id="rId2"/>
    <x:sheet name="2025" sheetId="17" r:id="rId3"/>
    <x:sheet name="Params" sheetId="10" r:id="rId4"/>
    <x:sheet name="Synthése" sheetId="13" r:id="rId5"/>
  </x:sheets>
  <x:definedNames>
    <x:definedName name="AOUT" localSheetId="0">'2023'!$J$3</x:definedName>
    <x:definedName name="AOUT" localSheetId="1">'2024'!$J$3</x:definedName>
    <x:definedName name="AOUT" localSheetId="2">'2025'!$J$3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 localSheetId="2">'2025'!#REF!</x:definedName>
    <x:definedName name="AVANCE_SUR_SALAIRE">#REF!</x:definedName>
    <x:definedName name="AVRIL" localSheetId="0">'2023'!$F$3</x:definedName>
    <x:definedName name="AVRIL" localSheetId="1">'2024'!$F$3</x:definedName>
    <x:definedName name="AVRIL" localSheetId="2">'2025'!$F$3</x:definedName>
    <x:definedName name="AVRIL">#REF!</x:definedName>
    <x:definedName name="CRA" localSheetId="0">'2023'!$B$10</x:definedName>
    <x:definedName name="CRA" localSheetId="1">'2024'!$B$10</x:definedName>
    <x:definedName name="CRA" localSheetId="2">'2025'!$B$10</x:definedName>
    <x:definedName name="CRA">#REF!</x:definedName>
    <x:definedName name="CRA_ASTREINTE" localSheetId="0">'2023'!$B$14</x:definedName>
    <x:definedName name="CRA_ASTREINTE" localSheetId="1">'2024'!$B$15</x:definedName>
    <x:definedName name="CRA_ASTREINTE" localSheetId="2">'2025'!$B$15</x:definedName>
    <x:definedName name="CRA_ASTREINTE">#REF!</x:definedName>
    <x:definedName name="CRA_CP" localSheetId="0">'2023'!$B$12</x:definedName>
    <x:definedName name="CRA_CP" localSheetId="1">'2024'!$B$12</x:definedName>
    <x:definedName name="CRA_CP" localSheetId="2">'2025'!$B$12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 localSheetId="2">'2025'!$B$11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 localSheetId="2">'2025'!$B$13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 localSheetId="2">'2025'!$N$3</x:definedName>
    <x:definedName name="DECEMBRE">#REF!</x:definedName>
    <x:definedName name="ENTREES" localSheetId="0">'2023'!$B$16</x:definedName>
    <x:definedName name="ENTREES" localSheetId="1">'2024'!$B$17</x:definedName>
    <x:definedName name="ENTREES" localSheetId="2">'2025'!$B$17</x:definedName>
    <x:definedName name="ENTREES">#REF!</x:definedName>
    <x:definedName name="ENTREES_ASTREINTE" localSheetId="0">'2023'!$B$18</x:definedName>
    <x:definedName name="ENTREES_ASTREINTE" localSheetId="1">'2024'!$B$19</x:definedName>
    <x:definedName name="ENTREES_ASTREINTE" localSheetId="2">'2025'!$B$19</x:definedName>
    <x:definedName name="ENTREES_ASTREINTE">#REF!</x:definedName>
    <x:definedName name="ENTREES_FACTURE" localSheetId="0">'2023'!$B$17</x:definedName>
    <x:definedName name="ENTREES_FACTURE" localSheetId="1">'2024'!$B$18</x:definedName>
    <x:definedName name="ENTREES_FACTURE" localSheetId="2">'2025'!$B$18</x:definedName>
    <x:definedName name="ENTREES_FACTURE">#REF!</x:definedName>
    <x:definedName name="FEVRIER" localSheetId="0">'2023'!$D$3</x:definedName>
    <x:definedName name="FEVRIER" localSheetId="1">'2024'!$D$3</x:definedName>
    <x:definedName name="FEVRIER" localSheetId="2">'2025'!$D$3</x:definedName>
    <x:definedName name="FEVRIER">#REF!</x:definedName>
    <x:definedName name="JANVIER" localSheetId="0">'2023'!$C$3</x:definedName>
    <x:definedName name="JANVIER" localSheetId="1">'2024'!$C$3</x:definedName>
    <x:definedName name="JANVIER" localSheetId="2">'2025'!$C$3</x:definedName>
    <x:definedName name="JANVIER">#REF!</x:definedName>
    <x:definedName name="JUILLET" localSheetId="0">'2023'!$I$3</x:definedName>
    <x:definedName name="JUILLET" localSheetId="1">'2024'!$I$3</x:definedName>
    <x:definedName name="JUILLET" localSheetId="2">'2025'!$I$3</x:definedName>
    <x:definedName name="JUILLET">#REF!</x:definedName>
    <x:definedName name="JUIN" localSheetId="0">'2023'!$H$3</x:definedName>
    <x:definedName name="JUIN" localSheetId="1">'2024'!$H$3</x:definedName>
    <x:definedName name="JUIN" localSheetId="2">'2025'!$H$3</x:definedName>
    <x:definedName name="JUIN">#REF!</x:definedName>
    <x:definedName name="MAI" localSheetId="0">'2023'!$G$3</x:definedName>
    <x:definedName name="MAI" localSheetId="1">'2024'!$G$3</x:definedName>
    <x:definedName name="MAI" localSheetId="2">'2025'!$G$3</x:definedName>
    <x:definedName name="MAI">#REF!</x:definedName>
    <x:definedName name="MARS" localSheetId="0">'2023'!$E$3</x:definedName>
    <x:definedName name="MARS" localSheetId="1">'2024'!$E$3</x:definedName>
    <x:definedName name="MARS" localSheetId="2">'2025'!$E$3</x:definedName>
    <x:definedName name="MARS">#REF!</x:definedName>
    <x:definedName name="MOIS" localSheetId="0">'2023'!$B$3</x:definedName>
    <x:definedName name="MOIS" localSheetId="1">'2024'!$B$3</x:definedName>
    <x:definedName name="MOIS" localSheetId="2">'2025'!$B$3</x:definedName>
    <x:definedName name="MOIS">#REF!</x:definedName>
    <x:definedName name="NOVEMBRE" localSheetId="0">'2023'!$M$3</x:definedName>
    <x:definedName name="NOVEMBRE" localSheetId="1">'2024'!$M$3</x:definedName>
    <x:definedName name="NOVEMBRE" localSheetId="2">'2025'!$M$3</x:definedName>
    <x:definedName name="NOVEMBRE">#REF!</x:definedName>
    <x:definedName name="OCTOBRE" localSheetId="0">'2023'!$L$3</x:definedName>
    <x:definedName name="OCTOBRE" localSheetId="1">'2024'!$L$3</x:definedName>
    <x:definedName name="OCTOBRE" localSheetId="2">'2025'!$L$3</x:definedName>
    <x:definedName name="OCTOBRE">#REF!</x:definedName>
    <x:definedName name="REPAS" localSheetId="0">'2023'!$B$5</x:definedName>
    <x:definedName name="REPAS" localSheetId="1">'2024'!$B$5</x:definedName>
    <x:definedName name="REPAS" localSheetId="2">'2025'!$B$5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 localSheetId="2">'2025'!$B$7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 localSheetId="2">'2025'!$B$6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 localSheetId="2">'2025'!$B$8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 localSheetId="2">'2025'!$K$3</x:definedName>
    <x:definedName name="SEPTEMBRE">#REF!</x:definedName>
    <x:definedName name="SOLDE" localSheetId="0">'2023'!$B$26</x:definedName>
    <x:definedName name="SOLDE" localSheetId="1">'2024'!$B$28</x:definedName>
    <x:definedName name="SOLDE" localSheetId="2">'2025'!$B$28</x:definedName>
    <x:definedName name="SORTIES" localSheetId="0">'2023'!$B$21</x:definedName>
    <x:definedName name="SORTIES" localSheetId="1">'2024'!$B$22</x:definedName>
    <x:definedName name="SORTIES" localSheetId="2">'2025'!$B$22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 localSheetId="2">'2025'!#REF!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 localSheetId="2">'2025'!$B$24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 localSheetId="2">'2025'!#REF!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 localSheetId="2">'2025'!#REF!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 localSheetId="2">'2025'!$B$23</x:definedName>
    <x:definedName name="SORTIES_SALAIRE_NET">#REF!</x:definedName>
    <x:definedName name="TOTAL" localSheetId="0">'2023'!$P$3</x:definedName>
    <x:definedName name="TOTAL" localSheetId="1">'2024'!$P$3</x:definedName>
    <x:definedName name="TOTAL" localSheetId="2">'2025'!$P$3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 localSheetId="2">'2025'!$B$20</x:definedName>
    <x:definedName name="TOTAL_ENTREES">#REF!</x:definedName>
    <x:definedName name="TOTAL_SORTIES" localSheetId="0">'2023'!$B$24</x:definedName>
    <x:definedName name="TOTAL_SORTIES" localSheetId="1">'2024'!$B$26</x:definedName>
    <x:definedName name="TOTAL_SORTIES" localSheetId="2">'2025'!$B$26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<sst xmlns="http://schemas.openxmlformats.org/spreadsheetml/2006/main" count="111" uniqueCount="42">
  <si>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</si>
  <si>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</si>
  <si>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</si>
  <si>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</si>
  <si>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</si>
  <si>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</si>
  <si>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</si>
  <si>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</si>
  <si>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</si>
  <si>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</si>
  <si>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</si>
  <si>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</si>
  <si>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</si>
  <si>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</si>
  <si>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</si>
  <si>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</si>
  <si>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</si>
  <si>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</si>
  <si>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</si>
  <si>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</si>
  <si>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</si>
  <si>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</si>
  <si>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</si>
  <si>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</si>
  <si>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</si>
  <si>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</si>
  <si>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</si>
  <si>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</si>
  <si>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</si>
  <si>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</si>
  <si>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</si>
  <si>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</si>
  <si>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</si>
  <si>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</si>
  <si>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</si>
  <si>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</si>
  <si>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</si>
  <si>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</si>
  <si>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</si>
  <si>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Exceptionnel</t>
  </si>
  <si>
    <t>Achat</t>
  </si>
  <si>
    <t>Solde Congé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</si>
</sst>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0" fontId="0" fillId="0" borderId="11" xfId="0" applyBorder="1"/>
    <x:xf numFmtId="0" fontId="0" fillId="0" borderId="12" xfId="0" applyBorder="1" applyProtection="1">
      <x:protection locked="0"/>
    </x:xf>
    <x:xf numFmtId="4" fontId="4" fillId="4" borderId="1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D29" sqref="D29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4" t="s">
        <x:v>9</x:v>
      </x:c>
    </x:row>
    <x:row r="2" spans="2:16" x14ac:dyDescent="0.3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9</x:v>
      </x:c>
      <x:c r="O6" s="31"/>
      <x:c r="P6" s="52">
        <x:f>SUM(C6:N6)</x:f>
        <x:v>9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8</x:v>
      </x:c>
      <x:c r="O7" s="31"/>
      <x:c r="P7" s="52">
        <x:f>SUM(C7:N7)</x:f>
        <x:v>8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-1</x:v>
      </x:c>
      <x:c r="O8" s="31"/>
      <x:c r="P8" s="52">
        <x:f>SUM(C8:N8)</x:f>
        <x:v>-1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8</x:v>
      </x:c>
      <x:c r="P11" s="53">
        <x:f>SUM(C11:N11)</x:f>
        <x:v>8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1</x:v>
      </x:c>
      <x:c r="P12" s="53">
        <x:f>SUM(C12:N12)</x:f>
        <x:v>1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3752.2000000000003</x:v>
      </x:c>
      <x:c r="O17" s="4"/>
      <x:c r="P17" s="37">
        <x:f>SUM(C17:N17)</x:f>
        <x:v>3752.2000000000003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3752.2000000000003</x:v>
      </x:c>
      <x:c r="O19" s="5"/>
      <x:c r="P19" s="38">
        <x:f>SUM(C19:O19)</x:f>
        <x:v>3752.2000000000003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2634.3</x:v>
      </x:c>
      <x:c r="O22" s="4"/>
      <x:c r="P22" s="39">
        <x:f>SUM(C22:N22)</x:f>
        <x:v>2634.3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557.97+1044.32</x:f>
        <x:v>1602.29</x:v>
      </x:c>
      <x:c r="O23" s="4"/>
      <x:c r="P23" s="39">
        <x:f>SUM(C23:N23)</x:f>
        <x:v>1602.29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4236.59</x:v>
      </x:c>
      <x:c r="O24" s="4"/>
      <x:c r="P24" s="41">
        <x:f>SUM(C24:N24)</x:f>
        <x:v>4236.59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-484.38999999999987</x:v>
      </x:c>
      <x:c r="P26" s="54">
        <x:f>SUM(C26:O26)</x:f>
        <x:v>-484.38999999999987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F98542-3E66-469E-883D-06EFF3DA09AA}" mc:Ignorable="x14ac xr xr2 xr3">
  <x:dimension ref="B1:P28"/>
  <x:sheetViews>
    <x:sheetView workbookViewId="0">
      <x:selection activeCell="H26" sqref="H26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4" t="s">
        <x:v>9</x:v>
      </x:c>
    </x:row>
    <x:row r="2" spans="2:16" x14ac:dyDescent="0.3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3">
      <x:c r="B7" s="8" t="s">
        <x:v>20</x:v>
      </x:c>
      <x:c r="C7" s="33">
        <x:v>22</x:v>
      </x:c>
      <x:c r="D7" s="33">
        <x:v>17</x:v>
      </x:c>
      <x:c r="E7" s="33">
        <x:v>20</x:v>
      </x:c>
      <x:c r="F7" s="33">
        <x:v>19</x:v>
      </x:c>
      <x:c r="G7" s="33">
        <x:v>13</x:v>
      </x:c>
      <x:c r="H7" s="33">
        <x:v>20</x:v>
      </x:c>
      <x:c r="I7" s="33">
        <x:v>22</x:v>
      </x:c>
      <x:c r="J7" s="33">
        <x:v>21</x:v>
      </x:c>
      <x:c r="K7" s="33">
        <x:v>11</x:v>
      </x:c>
      <x:c r="L7" s="33">
        <x:v>23</x:v>
      </x:c>
      <x:c r="M7" s="33">
        <x:v>19</x:v>
      </x:c>
      <x:c r="N7" s="33">
        <x:v>20</x:v>
      </x:c>
      <x:c r="O7" s="31"/>
      <x:c r="P7" s="52">
        <x:f>SUM(C7:N7)</x:f>
        <x:v>227</x:v>
      </x:c>
    </x:row>
    <x:row r="8" spans="2:16" x14ac:dyDescent="0.3">
      <x:c r="B8" s="16" t="s">
        <x:v>21</x:v>
      </x:c>
      <x:c r="C8" s="32">
        <x:f t="shared" ref="C8:N8" si="0">C7-C6</x:f>
        <x:v>3</x:v>
      </x:c>
      <x:c r="D8" s="32">
        <x:f t="shared" si="0"/>
        <x:v>-2</x:v>
      </x:c>
      <x:c r="E8" s="32">
        <x:f t="shared" si="0"/>
        <x:v>1</x:v>
      </x:c>
      <x:c r="F8" s="32">
        <x:f t="shared" si="0"/>
        <x:v>0</x:v>
      </x:c>
      <x:c r="G8" s="32">
        <x:f t="shared" si="0"/>
        <x:v>-6</x:v>
      </x:c>
      <x:c r="H8" s="32">
        <x:f t="shared" si="0"/>
        <x:v>1</x:v>
      </x:c>
      <x:c r="I8" s="32">
        <x:f t="shared" si="0"/>
        <x:v>3</x:v>
      </x:c>
      <x:c r="J8" s="32">
        <x:f t="shared" si="0"/>
        <x:v>2</x:v>
      </x:c>
      <x:c r="K8" s="32">
        <x:f t="shared" si="0"/>
        <x:v>-8</x:v>
      </x:c>
      <x:c r="L8" s="32">
        <x:f t="shared" si="0"/>
        <x:v>4</x:v>
      </x:c>
      <x:c r="M8" s="32">
        <x:f t="shared" si="0"/>
        <x:v>0</x:v>
      </x:c>
      <x:c r="N8" s="32">
        <x:f t="shared" si="0"/>
        <x:v>1</x:v>
      </x:c>
      <x:c r="O8" s="31"/>
      <x:c r="P8" s="52">
        <x:f>SUM(C8:N8)</x:f>
        <x:v>-1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22</x:v>
      </x:c>
      <x:c r="D11" s="10">
        <x:v>17</x:v>
      </x:c>
      <x:c r="E11" s="10">
        <x:v>20</x:v>
      </x:c>
      <x:c r="F11" s="10">
        <x:v>19</x:v>
      </x:c>
      <x:c r="G11" s="10">
        <x:v>13</x:v>
      </x:c>
      <x:c r="H11" s="10">
        <x:v>20</x:v>
      </x:c>
      <x:c r="I11" s="10">
        <x:v>22</x:v>
      </x:c>
      <x:c r="J11" s="10">
        <x:v>21</x:v>
      </x:c>
      <x:c r="K11" s="10">
        <x:v>11</x:v>
      </x:c>
      <x:c r="L11" s="10">
        <x:v>23</x:v>
      </x:c>
      <x:c r="M11" s="10">
        <x:v>19</x:v>
      </x:c>
      <x:c r="N11" s="10">
        <x:v>20</x:v>
      </x:c>
      <x:c r="P11" s="53">
        <x:f>SUM(C11:N11)</x:f>
        <x:v>227</x:v>
      </x:c>
    </x:row>
    <x:row r="12" spans="2:16" x14ac:dyDescent="0.3">
      <x:c r="B12" s="8" t="s">
        <x:v>15</x:v>
      </x:c>
      <x:c r="C12" s="11"/>
      <x:c r="D12" s="11">
        <x:v>2</x:v>
      </x:c>
      <x:c r="E12" s="11">
        <x:v>1</x:v>
      </x:c>
      <x:c r="F12" s="11">
        <x:v>2</x:v>
      </x:c>
      <x:c r="G12" s="11">
        <x:v>6</x:v>
      </x:c>
      <x:c r="H12" s="11"/>
      <x:c r="I12" s="11">
        <x:v>1</x:v>
      </x:c>
      <x:c r="J12" s="11"/>
      <x:c r="K12" s="11">
        <x:v>10</x:v>
      </x:c>
      <x:c r="L12" s="11"/>
      <x:c r="M12" s="11"/>
      <x:c r="N12" s="11">
        <x:v>1</x:v>
      </x:c>
      <x:c r="P12" s="53">
        <x:f>SUM(C12:N12)</x:f>
        <x:v>23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60" t="s">
        <x:v>39</x:v>
      </x:c>
      <x:c r="C14" s="61"/>
      <x:c r="D14" s="61">
        <x:v>2</x:v>
      </x:c>
      <x:c r="E14" s="61"/>
      <x:c r="F14" s="61"/>
      <x:c r="G14" s="61"/>
      <x:c r="H14" s="61"/>
      <x:c r="I14" s="61"/>
      <x:c r="J14" s="61"/>
      <x:c r="K14" s="61"/>
      <x:c r="L14" s="61"/>
      <x:c r="M14" s="61"/>
      <x:c r="N14" s="61"/>
      <x:c r="P14" s="53">
        <x:f>SUM(C14:N14)</x:f>
        <x:v>2</x:v>
      </x:c>
    </x:row>
    <x:row r="15" spans="2:16" x14ac:dyDescent="0.3">
      <x:c r="B15" s="16" t="s">
        <x:v>14</x:v>
      </x:c>
      <x:c r="C15" s="20"/>
      <x:c r="D15" s="20"/>
      <x:c r="E15" s="20"/>
      <x:c r="F15" s="20"/>
      <x:c r="G15" s="20"/>
      <x:c r="H15" s="20"/>
      <x:c r="I15" s="20"/>
      <x:c r="J15" s="20"/>
      <x:c r="K15" s="20"/>
      <x:c r="L15" s="20"/>
      <x:c r="M15" s="20"/>
      <x:c r="N15" s="20"/>
      <x:c r="P15" s="53">
        <x:f>SUM(C15:N15)</x:f>
        <x:v>0</x:v>
      </x:c>
    </x:row>
    <x:row r="16" spans="2:16" x14ac:dyDescent="0.3">
      <x:c r="B16" s="27"/>
      <x:c r="C16" s="21"/>
      <x:c r="D16" s="21"/>
      <x:c r="E16" s="21"/>
      <x:c r="F16" s="21"/>
      <x:c r="G16" s="21"/>
      <x:c r="H16" s="21"/>
      <x:c r="I16" s="21"/>
      <x:c r="J16" s="21"/>
      <x:c r="K16" s="21"/>
      <x:c r="L16" s="21"/>
      <x:c r="M16" s="21"/>
      <x:c r="N16" s="21"/>
      <x:c r="P16" s="48"/>
    </x:row>
    <x:row r="17" spans="2:16" x14ac:dyDescent="0.3">
      <x:c r="B17" s="6" t="s">
        <x:v>0</x:v>
      </x:c>
      <x:c r="C17" s="58"/>
      <x:c r="D17" s="58"/>
      <x:c r="E17" s="58"/>
      <x:c r="F17" s="22"/>
      <x:c r="G17" s="58"/>
      <x:c r="H17" s="22"/>
      <x:c r="I17" s="58"/>
      <x:c r="J17" s="22"/>
      <x:c r="K17" s="58"/>
      <x:c r="L17" s="22"/>
      <x:c r="M17" s="58"/>
      <x:c r="N17" s="22"/>
      <x:c r="P17" s="49"/>
    </x:row>
    <x:row r="18" spans="2:16" x14ac:dyDescent="0.3">
      <x:c r="B18" s="8" t="s">
        <x:v>6</x:v>
      </x:c>
      <x:c r="C18" s="9">
        <x:f>C11*Params!$C$5*(1-Params!$C$3)-Params!$C$4</x:f>
        <x:v>10449.800000000001</x:v>
      </x:c>
      <x:c r="D18" s="9">
        <x:f>D11*Params!$C$5*(1-Params!$C$3)-Params!$C$4</x:f>
        <x:v>8057.8</x:v>
      </x:c>
      <x:c r="E18" s="9">
        <x:f>E11*Params!$C$5*(1-Params!$C$3)-Params!$C$4</x:f>
        <x:v>9493</x:v>
      </x:c>
      <x:c r="F18" s="9">
        <x:f>F11*Params!$C$5*(1-Params!$C$3)-Params!$C$4</x:f>
        <x:v>9014.6</x:v>
      </x:c>
      <x:c r="G18" s="9">
        <x:f>G11*Params!$C$5*(1-Params!$C$3)-Params!$C$4</x:f>
        <x:v>6144.2</x:v>
      </x:c>
      <x:c r="H18" s="9">
        <x:f>H11*Params!$C$5*(1-Params!$C$3)-Params!$C$4</x:f>
        <x:v>9493</x:v>
      </x:c>
      <x:c r="I18" s="9">
        <x:f>I11*Params!$C$5*(1-Params!$C$3)-Params!$C$4</x:f>
        <x:v>10449.800000000001</x:v>
      </x:c>
      <x:c r="J18" s="9">
        <x:f>J11*Params!$C$5*(1-Params!$C$3)-Params!$C$4</x:f>
        <x:v>9971.4</x:v>
      </x:c>
      <x:c r="K18" s="9">
        <x:f>K11*Params!$C$5*(1-Params!$C$3)-Params!$C$4</x:f>
        <x:v>5187.4000000000005</x:v>
      </x:c>
      <x:c r="L18" s="9">
        <x:f>L11*Params!$C$5*(1-Params!$C$3)-Params!$C$4</x:f>
        <x:v>10928.2</x:v>
      </x:c>
      <x:c r="M18" s="9">
        <x:f>M11*Params!$C$5*(1-Params!$C$3)-Params!$C$4</x:f>
        <x:v>9014.6</x:v>
      </x:c>
      <x:c r="N18" s="9">
        <x:f>N11*Params!$C$5*(1-Params!$C$3)-Params!$C$4</x:f>
        <x:v>9493</x:v>
      </x:c>
      <x:c r="O18" s="4"/>
      <x:c r="P18" s="37">
        <x:f>SUM(C18:N18)</x:f>
        <x:v>107696.8</x:v>
      </x:c>
    </x:row>
    <x:row r="19" spans="2:16" x14ac:dyDescent="0.3">
      <x:c r="B19" s="8" t="s">
        <x:v>14</x:v>
      </x:c>
      <x:c r="C19" s="9"/>
      <x:c r="D19" s="9"/>
      <x:c r="E19" s="9"/>
      <x:c r="F19" s="9"/>
      <x:c r="G19" s="9"/>
      <x:c r="H19" s="9"/>
      <x:c r="I19" s="9"/>
      <x:c r="J19" s="9"/>
      <x:c r="K19" s="9"/>
      <x:c r="L19" s="9"/>
      <x:c r="M19" s="9"/>
      <x:c r="N19" s="9"/>
      <x:c r="O19" s="4"/>
      <x:c r="P19" s="37">
        <x:f>SUM(C19:N19)</x:f>
        <x:v>0</x:v>
      </x:c>
    </x:row>
    <x:row r="20" spans="2:16" x14ac:dyDescent="0.3">
      <x:c r="B20" s="24" t="s">
        <x:v>2</x:v>
      </x:c>
      <x:c r="C20" s="25">
        <x:f t="shared" ref="C20:N20" si="1">SUM(C18:C19)</x:f>
        <x:v>10449.800000000001</x:v>
      </x:c>
      <x:c r="D20" s="25">
        <x:f t="shared" si="1"/>
        <x:v>8057.8</x:v>
      </x:c>
      <x:c r="E20" s="25">
        <x:f t="shared" si="1"/>
        <x:v>9493</x:v>
      </x:c>
      <x:c r="F20" s="25">
        <x:f t="shared" si="1"/>
        <x:v>9014.6</x:v>
      </x:c>
      <x:c r="G20" s="25">
        <x:f t="shared" si="1"/>
        <x:v>6144.2</x:v>
      </x:c>
      <x:c r="H20" s="25">
        <x:f t="shared" si="1"/>
        <x:v>9493</x:v>
      </x:c>
      <x:c r="I20" s="25">
        <x:f t="shared" si="1"/>
        <x:v>10449.800000000001</x:v>
      </x:c>
      <x:c r="J20" s="25">
        <x:f t="shared" si="1"/>
        <x:v>9971.4</x:v>
      </x:c>
      <x:c r="K20" s="25">
        <x:f t="shared" si="1"/>
        <x:v>5187.4000000000005</x:v>
      </x:c>
      <x:c r="L20" s="25">
        <x:f t="shared" si="1"/>
        <x:v>10928.2</x:v>
      </x:c>
      <x:c r="M20" s="25">
        <x:f t="shared" si="1"/>
        <x:v>9014.6</x:v>
      </x:c>
      <x:c r="N20" s="25">
        <x:f t="shared" si="1"/>
        <x:v>9493</x:v>
      </x:c>
      <x:c r="O20" s="5"/>
      <x:c r="P20" s="38">
        <x:f>SUM(C20:O20)</x:f>
        <x:v>107696.8</x:v>
      </x:c>
    </x:row>
    <x:row r="21" spans="2:16" x14ac:dyDescent="0.3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 spans="2:16" x14ac:dyDescent="0.3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 spans="2:16" x14ac:dyDescent="0.3">
      <x:c r="B23" s="8" t="s">
        <x:v>7</x:v>
      </x:c>
      <x:c r="C23" s="9">
        <x:v>5625.3</x:v>
      </x:c>
      <x:c r="D23" s="9">
        <x:v>5625.3</x:v>
      </x:c>
      <x:c r="E23" s="9">
        <x:v>5625.3</x:v>
      </x:c>
      <x:c r="F23" s="9">
        <x:v>5625.3</x:v>
      </x:c>
      <x:c r="G23" s="9">
        <x:v>5625.3</x:v>
      </x:c>
      <x:c r="H23" s="9">
        <x:v>5625.3</x:v>
      </x:c>
      <x:c r="I23" s="9">
        <x:v>5625.3</x:v>
      </x:c>
      <x:c r="J23" s="9">
        <x:v>5625.3</x:v>
      </x:c>
      <x:c r="K23" s="9">
        <x:v>5625.3</x:v>
      </x:c>
      <x:c r="L23" s="9">
        <x:v>5625.3</x:v>
      </x:c>
      <x:c r="M23" s="9">
        <x:v>5625.3</x:v>
      </x:c>
      <x:c r="N23" s="9">
        <x:v>5625.3</x:v>
      </x:c>
      <x:c r="O23" s="4"/>
      <x:c r="P23" s="39">
        <x:f>SUM(C23:N23)</x:f>
        <x:v>67503.60000000002</x:v>
      </x:c>
    </x:row>
    <x:row r="24" spans="2:16" x14ac:dyDescent="0.3">
      <x:c r="B24" s="8" t="s">
        <x:v>8</x:v>
      </x:c>
      <x:c r="C24" s="9">
        <x:f>1174.6+2235.84</x:f>
        <x:v>3410.44</x:v>
      </x:c>
      <x:c r="D24" s="9">
        <x:f>1174.6+2234.46</x:f>
        <x:v>3409.06</x:v>
      </x:c>
      <x:c r="E24" s="9">
        <x:f>1174.6+2239.99</x:f>
        <x:v>3414.5899999999997</x:v>
      </x:c>
      <x:c r="F24" s="9">
        <x:f>1174.6+2235.84</x:f>
        <x:v>3410.44</x:v>
      </x:c>
      <x:c r="G24" s="9">
        <x:f>1174.6+2261.4</x:f>
        <x:v>3436</x:v>
      </x:c>
      <x:c r="H24" s="9">
        <x:f>1174.6+2266.94</x:f>
        <x:v>3441.54</x:v>
      </x:c>
      <x:c r="I24" s="9">
        <x:f>1174.6+2261.31</x:f>
        <x:v>3435.91</x:v>
      </x:c>
      <x:c r="J24" s="9">
        <x:f>1174.6+2262.69</x:f>
        <x:v>3437.29</x:v>
      </x:c>
      <x:c r="K24" s="9">
        <x:f>1174.6+2261.31</x:f>
        <x:v>3435.91</x:v>
      </x:c>
      <x:c r="L24" s="9">
        <x:f>1174.6+2275.15</x:f>
        <x:v>3449.75</x:v>
      </x:c>
      <x:c r="M24" s="9">
        <x:f>1174.6+2261.31</x:f>
        <x:v>3435.91</x:v>
      </x:c>
      <x:c r="N24" s="9">
        <x:f>1174.6+2261.31</x:f>
        <x:v>3435.91</x:v>
      </x:c>
      <x:c r="O24" s="4"/>
      <x:c r="P24" s="39">
        <x:f>SUM(C24:N24)</x:f>
        <x:v>41152.75</x:v>
      </x:c>
    </x:row>
    <x:row r="25" spans="2:16" x14ac:dyDescent="0.3">
      <x:c r="B25" s="62" t="s">
        <x:v>40</x:v>
      </x:c>
      <x:c r="C25" s="63"/>
      <x:c r="D25" s="63"/>
      <x:c r="E25" s="63"/>
      <x:c r="F25" s="63"/>
      <x:c r="G25" s="63"/>
      <x:c r="H25" s="63">
        <x:v>1144.76</x:v>
      </x:c>
      <x:c r="I25" s="63"/>
      <x:c r="J25" s="63"/>
      <x:c r="K25" s="63"/>
      <x:c r="L25" s="63"/>
      <x:c r="M25" s="63"/>
      <x:c r="N25" s="63"/>
      <x:c r="O25" s="4"/>
      <x:c r="P25" s="39">
        <x:f>SUM(C25:N25)</x:f>
        <x:v>1144.76</x:v>
      </x:c>
    </x:row>
    <x:row r="26" spans="2:16" x14ac:dyDescent="0.3">
      <x:c r="B26" s="7" t="s">
        <x:v>3</x:v>
      </x:c>
      <x:c r="C26" s="40">
        <x:f t="shared" ref="C26:G26" si="2">SUM(C23:C24)</x:f>
        <x:v>9035.74</x:v>
      </x:c>
      <x:c r="D26" s="40">
        <x:f t="shared" si="2"/>
        <x:v>9034.36</x:v>
      </x:c>
      <x:c r="E26" s="40">
        <x:f t="shared" si="2"/>
        <x:v>9039.89</x:v>
      </x:c>
      <x:c r="F26" s="40">
        <x:f t="shared" si="2"/>
        <x:v>9035.74</x:v>
      </x:c>
      <x:c r="G26" s="40">
        <x:f t="shared" si="2"/>
        <x:v>9061.2999999999993</x:v>
      </x:c>
      <x:c r="H26" s="40">
        <x:f>SUM(H23:H25)</x:f>
        <x:v>10211.6</x:v>
      </x:c>
      <x:c r="I26" s="40">
        <x:f t="shared" ref="I26:N26" si="3">SUM(I23:I25)</x:f>
        <x:v>9061.2099999999991</x:v>
      </x:c>
      <x:c r="J26" s="40">
        <x:f t="shared" si="3"/>
        <x:v>9062.59</x:v>
      </x:c>
      <x:c r="K26" s="40">
        <x:f t="shared" si="3"/>
        <x:v>9061.2099999999991</x:v>
      </x:c>
      <x:c r="L26" s="40">
        <x:f t="shared" si="3"/>
        <x:v>9075.0499999999993</x:v>
      </x:c>
      <x:c r="M26" s="40">
        <x:f t="shared" si="3"/>
        <x:v>9061.2099999999991</x:v>
      </x:c>
      <x:c r="N26" s="40">
        <x:f t="shared" si="3"/>
        <x:v>9061.2099999999991</x:v>
      </x:c>
      <x:c r="O26" s="4"/>
      <x:c r="P26" s="41">
        <x:f>SUM(C26:N26)</x:f>
        <x:v>109801.10999999999</x:v>
      </x:c>
    </x:row>
    <x:row r="27" spans="2:16" x14ac:dyDescent="0.3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 spans="2:16" x14ac:dyDescent="0.3">
      <x:c r="B28" s="43" t="s">
        <x:v>25</x:v>
      </x:c>
      <x:c r="C28" s="44">
        <x:f t="shared" ref="C28:N28" si="4">C20-C26</x:f>
        <x:v>1414.0600000000013</x:v>
      </x:c>
      <x:c r="D28" s="44">
        <x:f t="shared" si="4"/>
        <x:v>-976.5600000000004</x:v>
      </x:c>
      <x:c r="E28" s="44">
        <x:f t="shared" si="4"/>
        <x:v>453.11000000000058</x:v>
      </x:c>
      <x:c r="F28" s="44">
        <x:f t="shared" si="4"/>
        <x:v>-21.139999999999418</x:v>
      </x:c>
      <x:c r="G28" s="44">
        <x:f t="shared" si="4"/>
        <x:v>-2917.0999999999995</x:v>
      </x:c>
      <x:c r="H28" s="44">
        <x:f t="shared" si="4"/>
        <x:v>-718.60000000000036</x:v>
      </x:c>
      <x:c r="I28" s="44">
        <x:f t="shared" si="4"/>
        <x:v>1388.590000000002</x:v>
      </x:c>
      <x:c r="J28" s="44">
        <x:f t="shared" si="4"/>
        <x:v>908.80999999999949</x:v>
      </x:c>
      <x:c r="K28" s="44">
        <x:f t="shared" si="4"/>
        <x:v>-3873.8099999999986</x:v>
      </x:c>
      <x:c r="L28" s="44">
        <x:f t="shared" si="4"/>
        <x:v>1853.1500000000015</x:v>
      </x:c>
      <x:c r="M28" s="44">
        <x:f t="shared" si="4"/>
        <x:v>-46.609999999998763</x:v>
      </x:c>
      <x:c r="N28" s="44">
        <x:f t="shared" si="4"/>
        <x:v>431.79000000000087</x:v>
      </x:c>
      <x:c r="P28" s="54">
        <x:f>SUM(C28:O28)</x:f>
        <x:v>-2104.3099999999913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7FD7523-722C-4360-B0F7-EF5F50F7F28A}" mc:Ignorable="x14ac xr xr2 xr3">
  <x:dimension ref="B1:P28"/>
  <x:sheetViews>
    <x:sheetView tabSelected="1" workbookViewId="0">
      <x:selection activeCell="E26" sqref="E26"/>
    </x:sheetView>
  </x:sheetViews>
  <x:sheetFormatPr baseColWidth="10" defaultRowHeight="14.6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22</x:v>
      </x:c>
      <x:c r="D7" s="33">
        <x:v>20</x:v>
      </x:c>
      <x:c r="E7" s="33">
        <x:v>15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42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20</x:v>
      </x:c>
      <x:c r="E11" s="10">
        <x:v>15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42</x:v>
      </x:c>
    </x:row>
    <x:row r="12">
      <x:c r="B12" s="8" t="s">
        <x:v>15</x:v>
      </x:c>
      <x:c r="C12" s="11"/>
      <x:c r="D12" s="11"/>
      <x:c r="E12" s="11">
        <x:v>6</x:v>
      </x:c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60" t="s">
        <x:v>39</x:v>
      </x:c>
      <x:c r="C14" s="61"/>
      <x:c r="D14" s="61"/>
      <x:c r="E14" s="61"/>
      <x:c r="F14" s="61"/>
      <x:c r="G14" s="61"/>
      <x:c r="H14" s="61"/>
      <x:c r="I14" s="61"/>
      <x:c r="J14" s="61"/>
      <x:c r="K14" s="61"/>
      <x:c r="L14" s="61"/>
      <x:c r="M14" s="61"/>
      <x:c r="N14" s="61"/>
      <x:c r="P14" s="53">
        <x:f>SUM(C14:N14)</x:f>
        <x:v>0</x:v>
      </x:c>
    </x:row>
    <x:row r="15">
      <x:c r="B15" s="16" t="s">
        <x:v>14</x:v>
      </x:c>
      <x:c r="C15" s="20"/>
      <x:c r="D15" s="20"/>
      <x:c r="E15" s="20"/>
      <x:c r="F15" s="20"/>
      <x:c r="G15" s="20"/>
      <x:c r="H15" s="20"/>
      <x:c r="I15" s="20"/>
      <x:c r="J15" s="20"/>
      <x:c r="K15" s="20"/>
      <x:c r="L15" s="20"/>
      <x:c r="M15" s="20"/>
      <x:c r="N15" s="20"/>
      <x:c r="P15" s="53">
        <x:f>SUM(C15:N15)</x:f>
        <x:v>0</x:v>
      </x:c>
    </x:row>
    <x:row r="16">
      <x:c r="B16" s="27"/>
      <x:c r="C16" s="21"/>
      <x:c r="D16" s="21"/>
      <x:c r="E16" s="21"/>
      <x:c r="F16" s="21"/>
      <x:c r="G16" s="21"/>
      <x:c r="H16" s="21"/>
      <x:c r="I16" s="21"/>
      <x:c r="J16" s="21"/>
      <x:c r="K16" s="21"/>
      <x:c r="L16" s="21"/>
      <x:c r="M16" s="21"/>
      <x:c r="N16" s="21"/>
      <x:c r="P16" s="48"/>
    </x:row>
    <x:row r="17">
      <x:c r="B17" s="6" t="s">
        <x:v>0</x:v>
      </x:c>
      <x:c r="C17" s="58"/>
      <x:c r="D17" s="58"/>
      <x:c r="E17" s="58"/>
      <x:c r="F17" s="22"/>
      <x:c r="G17" s="58"/>
      <x:c r="H17" s="22"/>
      <x:c r="I17" s="58"/>
      <x:c r="J17" s="22"/>
      <x:c r="K17" s="58"/>
      <x:c r="L17" s="22"/>
      <x:c r="M17" s="58"/>
      <x:c r="N17" s="22"/>
      <x:c r="P17" s="49"/>
    </x:row>
    <x:row r="18">
      <x:c r="B18" s="8" t="s">
        <x:v>6</x:v>
      </x:c>
      <x:c r="C18" s="9">
        <x:f>C11*Params!$C$5*(1-Params!$C$3)-Params!$C$4</x:f>
        <x:v>10449.800000000001</x:v>
      </x:c>
      <x:c r="D18" s="9">
        <x:f>D11*Params!$C$5*(1-Params!$C$3)-Params!$C$4</x:f>
        <x:v>9493</x:v>
      </x:c>
      <x:c r="E18" s="9">
        <x:f>E11*Params!$C$5*(1-Params!$C$3)-Params!$C$4</x:f>
      </x:c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19942.800000000003</x:v>
      </x:c>
    </x:row>
    <x:row r="19">
      <x:c r="B19" s="8" t="s">
        <x:v>14</x:v>
      </x:c>
      <x:c r="C19" s="9"/>
      <x:c r="D19" s="9"/>
      <x:c r="E19" s="9"/>
      <x:c r="F19" s="9"/>
      <x:c r="G19" s="9"/>
      <x:c r="H19" s="9"/>
      <x:c r="I19" s="9"/>
      <x:c r="J19" s="9"/>
      <x:c r="K19" s="9"/>
      <x:c r="L19" s="9"/>
      <x:c r="M19" s="9"/>
      <x:c r="N19" s="9"/>
      <x:c r="O19" s="4"/>
      <x:c r="P19" s="37">
        <x:f>SUM(C19:N19)</x:f>
        <x:v>0</x:v>
      </x:c>
    </x:row>
    <x:row r="20">
      <x:c r="B20" s="24" t="s">
        <x:v>2</x:v>
      </x:c>
      <x:c r="C20" s="25">
        <x:f>SUM(C18:C19)</x:f>
      </x:c>
      <x:c r="D20" s="25">
        <x:f>SUM(D18:D19)</x:f>
      </x:c>
      <x:c r="E20" s="25">
        <x:f>SUM(E18:E19)</x:f>
      </x:c>
      <x:c r="F20" s="25">
        <x:f>SUM(F18:F19)</x:f>
      </x:c>
      <x:c r="G20" s="25">
        <x:f>SUM(G18:G19)</x:f>
      </x:c>
      <x:c r="H20" s="25">
        <x:f>SUM(H18:H19)</x:f>
      </x:c>
      <x:c r="I20" s="25">
        <x:f>SUM(I18:I19)</x:f>
      </x:c>
      <x:c r="J20" s="25">
        <x:f>SUM(J18:J19)</x:f>
      </x:c>
      <x:c r="K20" s="25">
        <x:f>SUM(K18:K19)</x:f>
      </x:c>
      <x:c r="L20" s="25">
        <x:f>SUM(L18:L19)</x:f>
      </x:c>
      <x:c r="M20" s="25">
        <x:f>SUM(M18:M19)</x:f>
      </x:c>
      <x:c r="N20" s="25">
        <x:f>SUM(N18:N19)</x:f>
      </x:c>
      <x:c r="O20" s="5"/>
      <x:c r="P20" s="38">
        <x:f>SUM(C20:O20)</x:f>
        <x:v>19942.800000000003</x:v>
      </x:c>
    </x:row>
    <x:row r="21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>
      <x:c r="B23" s="8" t="s">
        <x:v>7</x:v>
      </x:c>
      <x:c r="C23" s="9">
        <x:v>5626.19</x:v>
      </x:c>
      <x:c r="D23" s="9">
        <x:v>5626.19</x:v>
      </x:c>
      <x:c r="E23" s="9">
        <x:v>5626.19</x:v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11252.38</x:v>
      </x:c>
    </x:row>
    <x:row r="24">
      <x:c r="B24" s="8" t="s">
        <x:v>8</x:v>
      </x:c>
      <x:c r="C24" s="9">
        <x:f>1180.67+2269.04</x:f>
        <x:v>3449.71</x:v>
      </x:c>
      <x:c r="D24" s="9">
        <x:f>1180.67+2267.66</x:f>
        <x:v>3448.33</x:v>
      </x:c>
      <x:c r="E24" s="9">
        <x:f>1180.67+2267.66</x:f>
      </x:c>
      <x:c r="F24" s="9"/>
      <x:c r="G24" s="9"/>
      <x:c r="H24" s="9"/>
      <x:c r="I24" s="9"/>
      <x:c r="J24" s="9"/>
      <x:c r="K24" s="9"/>
      <x:c r="L24" s="9"/>
      <x:c r="M24" s="9"/>
      <x:c r="N24" s="9"/>
      <x:c r="O24" s="4"/>
      <x:c r="P24" s="39">
        <x:f>SUM(C24:N24)</x:f>
        <x:v>6898.04</x:v>
      </x:c>
    </x:row>
    <x:row r="25">
      <x:c r="B25" s="62" t="s">
        <x:v>40</x:v>
      </x:c>
      <x:c r="C25" s="63"/>
      <x:c r="D25" s="63"/>
      <x:c r="E25" s="63"/>
      <x:c r="F25" s="63"/>
      <x:c r="G25" s="63"/>
      <x:c r="H25" s="63"/>
      <x:c r="I25" s="63"/>
      <x:c r="J25" s="63"/>
      <x:c r="K25" s="63"/>
      <x:c r="L25" s="63"/>
      <x:c r="M25" s="63"/>
      <x:c r="N25" s="63"/>
      <x:c r="O25" s="4"/>
      <x:c r="P25" s="39">
        <x:f>SUM(C25:N25)</x:f>
        <x:v>0</x:v>
      </x:c>
    </x:row>
    <x:row r="26">
      <x:c r="B26" s="7" t="s">
        <x:v>3</x:v>
      </x:c>
      <x:c r="C26" s="40">
        <x:f>SUM(C23:C24)</x:f>
      </x:c>
      <x:c r="D26" s="40">
        <x:f>SUM(D23:D24)</x:f>
      </x:c>
      <x:c r="E26" s="40">
        <x:f>SUM(E23:E24)</x:f>
      </x:c>
      <x:c r="F26" s="40">
        <x:f>SUM(F23:F24)</x:f>
      </x:c>
      <x:c r="G26" s="40">
        <x:f>SUM(G23:G24)</x:f>
      </x:c>
      <x:c r="H26" s="40">
        <x:f>SUM(H23:H25)</x:f>
        <x:v>0</x:v>
      </x:c>
      <x:c r="I26" s="40">
        <x:f>SUM(I23:I25)</x:f>
      </x:c>
      <x:c r="J26" s="40">
        <x:f>SUM(J23:J25)</x:f>
      </x:c>
      <x:c r="K26" s="40">
        <x:f>SUM(K23:K25)</x:f>
      </x:c>
      <x:c r="L26" s="40">
        <x:f>SUM(L23:L25)</x:f>
      </x:c>
      <x:c r="M26" s="40">
        <x:f>SUM(M23:M25)</x:f>
      </x:c>
      <x:c r="N26" s="40">
        <x:f>SUM(N23:N25)</x:f>
      </x:c>
      <x:c r="O26" s="4"/>
      <x:c r="P26" s="41">
        <x:f>SUM(C26:N26)</x:f>
        <x:v>18150.42</x:v>
      </x:c>
    </x:row>
    <x:row r="27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>
      <x:c r="B28" s="43" t="s">
        <x:v>25</x:v>
      </x:c>
      <x:c r="C28" s="44">
        <x:f>C20-C26</x:f>
      </x:c>
      <x:c r="D28" s="44">
        <x:f>D20-D26</x:f>
      </x:c>
      <x:c r="E28" s="44">
        <x:f>E20-E26</x:f>
      </x:c>
      <x:c r="F28" s="44">
        <x:f>F20-F26</x:f>
      </x:c>
      <x:c r="G28" s="44">
        <x:f>G20-G26</x:f>
      </x:c>
      <x:c r="H28" s="44">
        <x:f>H20-H26</x:f>
      </x:c>
      <x:c r="I28" s="44">
        <x:f>I20-I26</x:f>
      </x:c>
      <x:c r="J28" s="44">
        <x:f>J20-J26</x:f>
      </x:c>
      <x:c r="K28" s="44">
        <x:f>K20-K26</x:f>
      </x:c>
      <x:c r="L28" s="44">
        <x:f>L20-L26</x:f>
      </x:c>
      <x:c r="M28" s="44">
        <x:f>M20-M26</x:f>
      </x:c>
      <x:c r="N28" s="44">
        <x:f>N20-N26</x:f>
      </x:c>
      <x:c r="P28" s="54">
        <x:f>SUM(C28:O28)</x:f>
        <x:v>1792.380000000001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22</x:v>
      </x:c>
      <x:c r="C2" s="67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23</x:v>
      </x:c>
      <x:c r="C2" s="68"/>
    </x:row>
    <x:row r="3" spans="2:3" ht="16.95" customHeight="1" x14ac:dyDescent="0.3">
      <x:c r="B3" s="34" t="s">
        <x:v>24</x:v>
      </x:c>
      <x:c r="C3" s="35">
        <x:f>'2023'!P26+'2024'!P28+'2025'!P28</x:f>
        <x:v>-796.31999999999016</x:v>
      </x:c>
    </x:row>
    <x:row r="4" spans="2:3" ht="16.95" customHeight="1" x14ac:dyDescent="0.3">
      <x:c r="B4" s="34" t="s">
        <x:v>26</x:v>
      </x:c>
      <x:c r="C4" s="36">
        <x:f>SUM('2023'!P12)+('2024'!P12)+'2025'!P12</x:f>
        <x:v>24</x:v>
      </x:c>
    </x:row>
    <x:row r="5" spans="2:3" x14ac:dyDescent="0.3">
      <x:c r="B5" t="s">
        <x:v>41</x:v>
      </x:c>
      <x:c r="C5">
        <x:f>(2.08*14)+1.04-C4</x:f>
        <x:v>6.16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2025-04-04T15:11:13Z</dcterms:modified>
</cp:coreProperties>
</file>