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9CE4DD02-0A78-4639-BE52-7B188D56164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4" sheetId="14" r:id="rId1"/>
    <x:sheet name="2025" sheetId="15" r:id="rId2"/>
    <x:sheet name="Params" sheetId="10" r:id="rId3"/>
    <x:sheet name="Synthése" sheetId="13" r:id="rId4"/>
  </x:sheets>
  <x:definedNames>
    <x:definedName name="AOUT" localSheetId="0">'2024'!$J$3</x:definedName>
    <x:definedName name="AOUT" localSheetId="1">'2025'!$J$3</x:definedName>
    <x:definedName name="AOUT">#REF!</x:definedName>
    <x:definedName name="AVANCE_SUR_SALAIRE" localSheetId="0">'2024'!#REF!</x:definedName>
    <x:definedName name="AVANCE_SUR_SALAIRE" localSheetId="1">'2025'!#REF!</x:definedName>
    <x:definedName name="AVANCE_SUR_SALAIRE">#REF!</x:definedName>
    <x:definedName name="AVRIL" localSheetId="0">'2024'!$F$3</x:definedName>
    <x:definedName name="AVRIL" localSheetId="1">'2025'!$F$3</x:definedName>
    <x:definedName name="AVRIL">#REF!</x:definedName>
    <x:definedName name="CRA" localSheetId="0">'2024'!$B$10</x:definedName>
    <x:definedName name="CRA" localSheetId="1">'2025'!$B$10</x:definedName>
    <x:definedName name="CRA">#REF!</x:definedName>
    <x:definedName name="CRA_ASTREINTE" localSheetId="0">'2024'!$B$14</x:definedName>
    <x:definedName name="CRA_ASTREINTE" localSheetId="1">'2025'!$B$14</x:definedName>
    <x:definedName name="CRA_ASTREINTE">#REF!</x:definedName>
    <x:definedName name="CRA_CP" localSheetId="0">'2024'!$B$12</x:definedName>
    <x:definedName name="CRA_CP" localSheetId="1">'2025'!$B$12</x:definedName>
    <x:definedName name="CRA_CP">#REF!</x:definedName>
    <x:definedName name="CRA_PRODUCTION" localSheetId="0">'2024'!$B$11</x:definedName>
    <x:definedName name="CRA_PRODUCTION" localSheetId="1">'2025'!$B$11</x:definedName>
    <x:definedName name="CRA_PRODUCTION">#REF!</x:definedName>
    <x:definedName name="CRA_SANS_SOLDE" localSheetId="0">'2024'!$B$13</x:definedName>
    <x:definedName name="CRA_SANS_SOLDE" localSheetId="1">'2025'!$B$13</x:definedName>
    <x:definedName name="CRA_SANS_SOLDE">#REF!</x:definedName>
    <x:definedName name="DECEMBRE" localSheetId="0">'2024'!$N$3</x:definedName>
    <x:definedName name="DECEMBRE" localSheetId="1">'2025'!$N$3</x:definedName>
    <x:definedName name="DECEMBRE">#REF!</x:definedName>
    <x:definedName name="ENTREES" localSheetId="0">'2024'!$B$16</x:definedName>
    <x:definedName name="ENTREES" localSheetId="1">'2025'!$B$16</x:definedName>
    <x:definedName name="ENTREES">#REF!</x:definedName>
    <x:definedName name="ENTREES_ASTREINTE" localSheetId="0">'2024'!$B$18</x:definedName>
    <x:definedName name="ENTREES_ASTREINTE" localSheetId="1">'2025'!$B$18</x:definedName>
    <x:definedName name="ENTREES_ASTREINTE">#REF!</x:definedName>
    <x:definedName name="ENTREES_FACTURE" localSheetId="0">'2024'!$B$17</x:definedName>
    <x:definedName name="ENTREES_FACTURE" localSheetId="1">'2025'!$B$17</x:definedName>
    <x:definedName name="ENTREES_FACTURE">#REF!</x:definedName>
    <x:definedName name="FEVRIER" localSheetId="0">'2024'!$D$3</x:definedName>
    <x:definedName name="FEVRIER" localSheetId="1">'2025'!$D$3</x:definedName>
    <x:definedName name="FEVRIER">#REF!</x:definedName>
    <x:definedName name="FRAIS_KM" localSheetId="0">'2024'!$B$30</x:definedName>
    <x:definedName name="FRAIS_KM" localSheetId="1">'2025'!$B$30</x:definedName>
    <x:definedName name="JANVIER" localSheetId="0">'2024'!$C$3</x:definedName>
    <x:definedName name="JANVIER" localSheetId="1">'2025'!$C$3</x:definedName>
    <x:definedName name="JANVIER">#REF!</x:definedName>
    <x:definedName name="JUILLET" localSheetId="0">'2024'!$I$3</x:definedName>
    <x:definedName name="JUILLET" localSheetId="1">'2025'!$I$3</x:definedName>
    <x:definedName name="JUILLET">#REF!</x:definedName>
    <x:definedName name="JUIN" localSheetId="0">'2024'!$H$3</x:definedName>
    <x:definedName name="JUIN" localSheetId="1">'2025'!$H$3</x:definedName>
    <x:definedName name="JUIN">#REF!</x:definedName>
    <x:definedName name="MAI" localSheetId="0">'2024'!$G$3</x:definedName>
    <x:definedName name="MAI" localSheetId="1">'2025'!$G$3</x:definedName>
    <x:definedName name="MAI">#REF!</x:definedName>
    <x:definedName name="MARS" localSheetId="0">'2024'!$E$3</x:definedName>
    <x:definedName name="MARS" localSheetId="1">'2025'!$E$3</x:definedName>
    <x:definedName name="MARS">#REF!</x:definedName>
    <x:definedName name="MOIS" localSheetId="0">'2024'!$B$3</x:definedName>
    <x:definedName name="MOIS" localSheetId="1">'2025'!$B$3</x:definedName>
    <x:definedName name="MOIS">#REF!</x:definedName>
    <x:definedName name="NOMBRE_KM" localSheetId="0">'2024'!$B$29</x:definedName>
    <x:definedName name="NOMBRE_KM" localSheetId="1">'2025'!$B$29</x:definedName>
    <x:definedName name="NOVEMBRE" localSheetId="0">'2024'!$M$3</x:definedName>
    <x:definedName name="NOVEMBRE" localSheetId="1">'2025'!$M$3</x:definedName>
    <x:definedName name="NOVEMBRE">#REF!</x:definedName>
    <x:definedName name="OCTOBRE" localSheetId="0">'2024'!$L$3</x:definedName>
    <x:definedName name="OCTOBRE" localSheetId="1">'2025'!$L$3</x:definedName>
    <x:definedName name="OCTOBRE">#REF!</x:definedName>
    <x:definedName name="REPAS" localSheetId="0">'2024'!$B$5</x:definedName>
    <x:definedName name="REPAS" localSheetId="1">'2025'!$B$5</x:definedName>
    <x:definedName name="REPAS">#REF!</x:definedName>
    <x:definedName name="REPAS_ACQUIS" localSheetId="0">'2024'!$B$7</x:definedName>
    <x:definedName name="REPAS_ACQUIS" localSheetId="1">'2025'!$B$7</x:definedName>
    <x:definedName name="REPAS_ACQUIS">#REF!</x:definedName>
    <x:definedName name="REPAS_PRIS" localSheetId="0">'2024'!$B$6</x:definedName>
    <x:definedName name="REPAS_PRIS" localSheetId="1">'2025'!$B$6</x:definedName>
    <x:definedName name="REPAS_PRIS">#REF!</x:definedName>
    <x:definedName name="REPAS_SOLDE" localSheetId="0">'2024'!$B$8</x:definedName>
    <x:definedName name="REPAS_SOLDE" localSheetId="1">'2025'!$B$8</x:definedName>
    <x:definedName name="REPAS_SOLDE">#REF!</x:definedName>
    <x:definedName name="SEPTEMBRE" localSheetId="0">'2024'!$K$3</x:definedName>
    <x:definedName name="SEPTEMBRE" localSheetId="1">'2025'!$K$3</x:definedName>
    <x:definedName name="SEPTEMBRE">#REF!</x:definedName>
    <x:definedName name="SOLDE" localSheetId="0">'2024'!$B$27</x:definedName>
    <x:definedName name="SOLDE" localSheetId="1">'2025'!$B$27</x:definedName>
    <x:definedName name="SORTIES" localSheetId="0">'2024'!$B$21</x:definedName>
    <x:definedName name="SORTIES" localSheetId="1">'2025'!$B$21</x:definedName>
    <x:definedName name="SORTIES">#REF!</x:definedName>
    <x:definedName name="SORTIES_ABONDEMENT" localSheetId="0">'2024'!#REF!</x:definedName>
    <x:definedName name="SORTIES_ABONDEMENT" localSheetId="1">'2025'!#REF!</x:definedName>
    <x:definedName name="SORTIES_ABONDEMENT">#REF!</x:definedName>
    <x:definedName name="SORTIES_CHARGES_SOCIALES_PATRONALES" localSheetId="0">'2024'!$B$23</x:definedName>
    <x:definedName name="SORTIES_CHARGES_SOCIALES_PATRONALES" localSheetId="1">'2025'!$B$23</x:definedName>
    <x:definedName name="SORTIES_CHARGES_SOCIALES_PATRONALES">#REF!</x:definedName>
    <x:definedName name="SORTIES_FRAIS_KM" localSheetId="0">'2024'!$B$24</x:definedName>
    <x:definedName name="SORTIES_FRAIS_KM" localSheetId="1">'2025'!$B$24</x:definedName>
    <x:definedName name="SORTIES_FRAIS_PEE_AMUNDI" localSheetId="0">'2024'!#REF!</x:definedName>
    <x:definedName name="SORTIES_FRAIS_PEE_AMUNDI" localSheetId="1">'2025'!#REF!</x:definedName>
    <x:definedName name="SORTIES_FRAIS_PEE_AMUNDI">#REF!</x:definedName>
    <x:definedName name="SORTIES_INTERESSEMENT" localSheetId="0">'2024'!#REF!</x:definedName>
    <x:definedName name="SORTIES_INTERESSEMENT" localSheetId="1">'2025'!#REF!</x:definedName>
    <x:definedName name="SORTIES_INTERESSEMENT">#REF!</x:definedName>
    <x:definedName name="SORTIES_SALAIRE_NET" localSheetId="0">'2024'!$B$22</x:definedName>
    <x:definedName name="SORTIES_SALAIRE_NET" localSheetId="1">'2025'!$B$22</x:definedName>
    <x:definedName name="SORTIES_SALAIRE_NET">#REF!</x:definedName>
    <x:definedName name="TOTAL" localSheetId="0">'2024'!$P$3</x:definedName>
    <x:definedName name="TOTAL" localSheetId="1">'2025'!$P$3</x:definedName>
    <x:definedName name="TOTAL">#REF!</x:definedName>
    <x:definedName name="TOTAL_ENTREES" localSheetId="0">'2024'!$B$19</x:definedName>
    <x:definedName name="TOTAL_ENTREES" localSheetId="1">'2025'!$B$19</x:definedName>
    <x:definedName name="TOTAL_ENTREES">#REF!</x:definedName>
    <x:definedName name="TOTAL_SORTIES" localSheetId="0">'2024'!$B$25</x:definedName>
    <x:definedName name="TOTAL_SORTIES" localSheetId="1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<sst xmlns="http://schemas.openxmlformats.org/spreadsheetml/2006/main" count="82" uniqueCount="45">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</sst>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1" workbookViewId="0">
      <x:selection activeCell="M27" sqref="M27:N2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171</x:v>
      </x:c>
    </x:row>
    <x:row r="7" spans="2:16" x14ac:dyDescent="0.3">
      <x:c r="B7" s="9" t="s">
        <x:v>21</x:v>
      </x:c>
      <x:c r="C7" s="37"/>
      <x:c r="D7" s="37"/>
      <x:c r="E7" s="37"/>
      <x:c r="F7" s="37">
        <x:v>14</x:v>
      </x:c>
      <x:c r="G7" s="37">
        <x:v>19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>
        <x:v>23</x:v>
      </x:c>
      <x:c r="M7" s="37">
        <x:v>19</x:v>
      </x:c>
      <x:c r="N7" s="37">
        <x:v>21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-5</x:v>
      </x:c>
      <x:c r="G8" s="63">
        <x:f t="shared" si="0"/>
        <x:v>0</x:v>
      </x:c>
      <x:c r="H8" s="63">
        <x:f t="shared" si="0"/>
        <x:v>1</x:v>
      </x:c>
      <x:c r="I8" s="63">
        <x:f t="shared" si="0"/>
        <x:v>4</x:v>
      </x:c>
      <x:c r="J8" s="63">
        <x:f t="shared" si="0"/>
        <x:v>2</x:v>
      </x:c>
      <x:c r="K8" s="63">
        <x:f t="shared" si="0"/>
        <x:v>2</x:v>
      </x:c>
      <x:c r="L8" s="63">
        <x:f t="shared" si="0"/>
        <x:v>4</x:v>
      </x:c>
      <x:c r="M8" s="63">
        <x:f t="shared" si="0"/>
        <x:v>0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>
        <x:v>13.76</x:v>
      </x:c>
      <x:c r="G11" s="11">
        <x:v>19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>
        <x:v>23</x:v>
      </x:c>
      <x:c r="M11" s="11">
        <x:v>19</x:v>
      </x:c>
      <x:c r="N11" s="11">
        <x:v>21</x:v>
      </x:c>
      <x:c r="P11" s="58">
        <x:f>SUM(C11:N11)</x:f>
        <x:v>180.76</x:v>
      </x:c>
    </x:row>
    <x:row r="12" spans="2:16" x14ac:dyDescent="0.3">
      <x:c r="B12" s="9" t="s">
        <x:v>16</x:v>
      </x:c>
      <x:c r="C12" s="12"/>
      <x:c r="D12" s="12"/>
      <x:c r="E12" s="12"/>
      <x:c r="F12" s="12">
        <x:v>7.24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7.24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>
        <x:f>F11*Params!$C$5*(1-Params!$C$3)-Params!$C$4</x:f>
        <x:v>3722.76</x:v>
      </x:c>
      <x:c r="G17" s="10">
        <x:f>G11*Params!$C$5*(1-Params!$C$3)-Params!$C$4</x:f>
        <x:v>5169</x:v>
      </x:c>
      <x:c r="H17" s="10">
        <x:f>H11*Params!$C$5*(1-Params!$C$3)-Params!$C$4</x:f>
        <x:v>5445</x:v>
      </x:c>
      <x:c r="I17" s="10">
        <x:f>I11*Params!$C$5*(1-Params!$C$3)-Params!$C$4</x:f>
        <x:v>6273</x:v>
      </x:c>
      <x:c r="J17" s="10">
        <x:f>J11*Params!$C$5*(1-Params!$C$3)-Params!$C$4</x:f>
        <x:v>5721</x:v>
      </x:c>
      <x:c r="K17" s="10">
        <x:f>K11*Params!$C$5*(1-Params!$C$3)-Params!$C$4</x:f>
        <x:v>5721</x:v>
      </x:c>
      <x:c r="L17" s="10">
        <x:f>L11*Params!$C$5*(1-Params!$C$3)-Params!$C$4</x:f>
        <x:v>6273</x:v>
      </x:c>
      <x:c r="M17" s="10">
        <x:f>M11*Params!$C$5*(1-Params!$C$3)-Params!$C$4</x:f>
        <x:v>5169</x:v>
      </x:c>
      <x:c r="N17" s="10">
        <x:f>N11*Params!$C$5*(1-Params!$C$3)-Params!$C$4</x:f>
        <x:v>5721</x:v>
      </x:c>
      <x:c r="O17" s="4"/>
      <x:c r="P17" s="41">
        <x:f>SUM(C17:N17)</x:f>
        <x:v>49214.76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3722.76</x:v>
      </x:c>
      <x:c r="G19" s="28">
        <x:f t="shared" si="1"/>
        <x:v>5169</x:v>
      </x:c>
      <x:c r="H19" s="28">
        <x:f t="shared" si="1"/>
        <x:v>5445</x:v>
      </x:c>
      <x:c r="I19" s="28">
        <x:f t="shared" si="1"/>
        <x:v>6273</x:v>
      </x:c>
      <x:c r="J19" s="28">
        <x:f t="shared" si="1"/>
        <x:v>5721</x:v>
      </x:c>
      <x:c r="K19" s="28">
        <x:f t="shared" si="1"/>
        <x:v>5721</x:v>
      </x:c>
      <x:c r="L19" s="28">
        <x:f t="shared" si="1"/>
        <x:v>6273</x:v>
      </x:c>
      <x:c r="M19" s="28">
        <x:f t="shared" si="1"/>
        <x:v>5169</x:v>
      </x:c>
      <x:c r="N19" s="28">
        <x:f t="shared" si="1"/>
        <x:v>5721</x:v>
      </x:c>
      <x:c r="O19" s="5"/>
      <x:c r="P19" s="42">
        <x:f>SUM(C19:O19)</x:f>
        <x:v>49214.76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>
        <x:v>2829.26</x:v>
      </x:c>
      <x:c r="G22" s="10">
        <x:v>2829.26</x:v>
      </x:c>
      <x:c r="H22" s="10">
        <x:v>2829.26</x:v>
      </x:c>
      <x:c r="I22" s="10">
        <x:v>2829.26</x:v>
      </x:c>
      <x:c r="J22" s="10">
        <x:v>2829.26</x:v>
      </x:c>
      <x:c r="K22" s="10">
        <x:v>2829.26</x:v>
      </x:c>
      <x:c r="L22" s="10">
        <x:v>2911.64</x:v>
      </x:c>
      <x:c r="M22" s="10">
        <x:v>2911.64</x:v>
      </x:c>
      <x:c r="N22" s="10">
        <x:v>2911.64</x:v>
      </x:c>
      <x:c r="O22" s="4"/>
      <x:c r="P22" s="43">
        <x:f>SUM(C22:N22)</x:f>
        <x:v>25710.48</x:v>
      </x:c>
    </x:row>
    <x:row r="23" spans="2:16" x14ac:dyDescent="0.3">
      <x:c r="B23" s="9" t="s">
        <x:v>8</x:v>
      </x:c>
      <x:c r="C23" s="10"/>
      <x:c r="D23" s="10"/>
      <x:c r="E23" s="10"/>
      <x:c r="F23" s="10">
        <x:f>667.59+950.42</x:f>
        <x:v>1618.01</x:v>
      </x:c>
      <x:c r="G23" s="10">
        <x:f>667.59+958.44</x:f>
        <x:v>1626.0300000000002</x:v>
      </x:c>
      <x:c r="H23" s="10">
        <x:f>667.59+950.41</x:f>
        <x:v>1618</x:v>
      </x:c>
      <x:c r="I23" s="10">
        <x:f>667.59+951.88</x:f>
        <x:v>1619.47</x:v>
      </x:c>
      <x:c r="J23" s="10">
        <x:f>667.59+951.88</x:f>
        <x:v>1619.47</x:v>
      </x:c>
      <x:c r="K23" s="10">
        <x:f>667.59+951.88</x:f>
        <x:v>1619.47</x:v>
      </x:c>
      <x:c r="L23" s="10">
        <x:f>685.71+1025.67</x:f>
        <x:v>1711.38</x:v>
      </x:c>
      <x:c r="M23" s="10">
        <x:f>685.71+994.85</x:f>
        <x:v>1680.56</x:v>
      </x:c>
      <x:c r="N23" s="10">
        <x:f>685.71+991.96</x:f>
        <x:v>1677.67</x:v>
      </x:c>
      <x:c r="O23" s="4"/>
      <x:c r="P23" s="43">
        <x:f>SUM(C23:N23)</x:f>
        <x:v>14790.060000000001</x:v>
      </x:c>
    </x:row>
    <x:row r="24" spans="2:16" x14ac:dyDescent="0.3">
      <x:c r="B24" s="55" t="s">
        <x:v>40</x:v>
      </x:c>
      <x:c r="C24" s="10"/>
      <x:c r="D24" s="10"/>
      <x:c r="E24" s="10"/>
      <x:c r="F24" s="10">
        <x:v>224.95</x:v>
      </x:c>
      <x:c r="G24" s="10">
        <x:v>439.15</x:v>
      </x:c>
      <x:c r="H24" s="10">
        <x:v>457</x:v>
      </x:c>
      <x:c r="I24" s="10">
        <x:v>510.55</x:v>
      </x:c>
      <x:c r="J24" s="10">
        <x:v>474.85</x:v>
      </x:c>
      <x:c r="K24" s="10">
        <x:v>474.85</x:v>
      </x:c>
      <x:c r="L24" s="10">
        <x:v>346.33</x:v>
      </x:c>
      <x:c r="M24" s="10">
        <x:v>303.49</x:v>
      </x:c>
      <x:c r="N24" s="10">
        <x:v>819.91</x:v>
      </x:c>
      <x:c r="O24" s="4"/>
      <x:c r="P24" s="43">
        <x:f>SUM(C24:N24)</x:f>
        <x:v>4051.08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4672.22</x:v>
      </x:c>
      <x:c r="G25" s="44">
        <x:f t="shared" si="2"/>
        <x:v>4894.4400000000005</x:v>
      </x:c>
      <x:c r="H25" s="44">
        <x:f t="shared" si="2"/>
        <x:v>4904.26</x:v>
      </x:c>
      <x:c r="I25" s="44">
        <x:f t="shared" si="2"/>
        <x:v>4959.2800000000007</x:v>
      </x:c>
      <x:c r="J25" s="44">
        <x:f t="shared" si="2"/>
        <x:v>4923.5800000000008</x:v>
      </x:c>
      <x:c r="K25" s="44">
        <x:f t="shared" si="2"/>
        <x:v>4923.5800000000008</x:v>
      </x:c>
      <x:c r="L25" s="44">
        <x:f t="shared" si="2"/>
        <x:v>4969.3500000000004</x:v>
      </x:c>
      <x:c r="M25" s="44">
        <x:f t="shared" si="2"/>
        <x:v>4895.6899999999996</x:v>
      </x:c>
      <x:c r="N25" s="44">
        <x:f t="shared" si="2"/>
        <x:v>5409.2199999999993</x:v>
      </x:c>
      <x:c r="O25" s="4"/>
      <x:c r="P25" s="60">
        <x:f>SUM(C25:N25)</x:f>
        <x:v>44551.62000000001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-949.46</x:v>
      </x:c>
      <x:c r="G27" s="47">
        <x:f t="shared" si="3"/>
        <x:v>274.55999999999949</x:v>
      </x:c>
      <x:c r="H27" s="47">
        <x:f t="shared" si="3"/>
        <x:v>540.73999999999978</x:v>
      </x:c>
      <x:c r="I27" s="47">
        <x:f t="shared" si="3"/>
        <x:v>1313.7199999999993</x:v>
      </x:c>
      <x:c r="J27" s="47">
        <x:f t="shared" si="3"/>
        <x:v>797.41999999999916</x:v>
      </x:c>
      <x:c r="K27" s="47">
        <x:f t="shared" si="3"/>
        <x:v>797.41999999999916</x:v>
      </x:c>
      <x:c r="L27" s="47">
        <x:f t="shared" si="3"/>
        <x:v>1303.6499999999996</x:v>
      </x:c>
      <x:c r="M27" s="47">
        <x:f t="shared" si="3"/>
        <x:v>273.3100000000004</x:v>
      </x:c>
      <x:c r="N27" s="47">
        <x:f t="shared" si="3"/>
        <x:v>311.78000000000065</x:v>
      </x:c>
      <x:c r="P27" s="59">
        <x:f>SUM(C27:O27)</x:f>
        <x:v>4663.1399999999976</x:v>
      </x:c>
    </x:row>
    <x:row r="29" spans="2:16" x14ac:dyDescent="0.3">
      <x:c r="B29" s="62" t="s">
        <x:v>37</x:v>
      </x:c>
      <x:c r="C29" s="54"/>
      <x:c r="D29" s="54"/>
      <x:c r="E29" s="54"/>
      <x:c r="F29" s="54">
        <x:v>350</x:v>
      </x:c>
      <x:c r="G29" s="54">
        <x:v>950</x:v>
      </x:c>
      <x:c r="H29" s="54">
        <x:v>1000</x:v>
      </x:c>
      <x:c r="I29" s="54">
        <x:v>1150</x:v>
      </x:c>
      <x:c r="J29" s="54">
        <x:v>1050</x:v>
      </x:c>
      <x:c r="K29" s="54">
        <x:v>1050</x:v>
      </x:c>
      <x:c r="L29" s="54">
        <x:v>690</x:v>
      </x:c>
      <x:c r="M29" s="54">
        <x:v>570</x:v>
      </x:c>
      <x:c r="N29" s="54">
        <x:v>630</x:v>
      </x:c>
      <x:c r="P29" s="61">
        <x:f>SUM(C29:N29)</x:f>
        <x:v>7440</x:v>
      </x:c>
    </x:row>
    <x:row r="30" spans="2:16" x14ac:dyDescent="0.3">
      <x:c r="B30" s="62" t="s">
        <x:v>38</x:v>
      </x:c>
      <x:c r="C30" s="54"/>
      <x:c r="D30" s="54"/>
      <x:c r="E30" s="54"/>
      <x:c r="F30" s="54">
        <x:v>224.95</x:v>
      </x:c>
      <x:c r="G30" s="54">
        <x:v>439.15</x:v>
      </x:c>
      <x:c r="H30" s="54">
        <x:v>457</x:v>
      </x:c>
      <x:c r="I30" s="54">
        <x:v>510.55</x:v>
      </x:c>
      <x:c r="J30" s="54">
        <x:v>474.85</x:v>
      </x:c>
      <x:c r="K30" s="54">
        <x:v>474.85</x:v>
      </x:c>
      <x:c r="L30" s="54">
        <x:v>346.33</x:v>
      </x:c>
      <x:c r="M30" s="54">
        <x:v>303.49</x:v>
      </x:c>
      <x:c r="N30" s="54">
        <x:v>819.91</x:v>
      </x:c>
      <x:c r="P30" s="61">
        <x:f>SUM(C30:N30)</x:f>
        <x:v>4051.08</x:v>
      </x:c>
    </x:row>
    <x:row r="32" spans="2:16" x14ac:dyDescent="0.3">
      <x:c r="N32" s="54" t="s">
        <x:v>42</x:v>
      </x:c>
      <x:c r="P32" s="61">
        <x:f>(P29*0.357) + 1395</x:f>
        <x:v>4051.08</x:v>
      </x:c>
    </x:row>
    <x:row r="33" spans="14:16" x14ac:dyDescent="0.3">
      <x:c r="N33" s="54" t="s">
        <x:v>43</x:v>
      </x:c>
      <x:c r="P33" s="61">
        <x:f>P32-P30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D665399-A2D4-452E-86F2-D6BE7F94FEA8}" mc:Ignorable="x14ac xr xr2 xr3">
  <x:dimension ref="B1:P30"/>
  <x:sheetViews>
    <x:sheetView tabSelected="1" topLeftCell="B1" workbookViewId="0">
      <x:selection activeCell="E26" sqref="E26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9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9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42</x:v>
      </x:c>
    </x:row>
    <x:row r="12">
      <x:c r="B12" s="9" t="s">
        <x:v>16</x:v>
      </x:c>
      <x:c r="C12" s="12"/>
      <x:c r="D12" s="12"/>
      <x:c r="E12" s="12">
        <x:v>12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5997</x:v>
      </x:c>
      <x:c r="D17" s="10">
        <x:f>D11*Params!$C$5*(1-Params!$C$3)-Params!$C$4</x:f>
        <x:v>5445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11442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11442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2910.77</x:v>
      </x:c>
      <x:c r="D22" s="10">
        <x:v>2910.77</x:v>
      </x:c>
      <x:c r="E22" s="10">
        <x:v>2910.77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5821.54</x:v>
      </x:c>
    </x:row>
    <x:row r="23">
      <x:c r="B23" s="9" t="s">
        <x:v>8</x:v>
      </x:c>
      <x:c r="C23" s="10">
        <x:f>691.14+1001.35</x:f>
        <x:v>1692.49</x:v>
      </x:c>
      <x:c r="D23" s="10">
        <x:f>691.14+1001.35</x:f>
        <x:v>1692.49</x:v>
      </x:c>
      <x:c r="E23" s="10">
        <x:f>691.14+1001.34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3384.98</x:v>
      </x:c>
    </x:row>
    <x:row r="24">
      <x:c r="B24" s="55" t="s">
        <x:v>40</x:v>
      </x:c>
      <x:c r="C24" s="10">
        <x:v>335.62</x:v>
      </x:c>
      <x:c r="D24" s="10">
        <x:v>314.2</x:v>
      </x:c>
      <x:c r="E24" s="10">
        <x:v>196.39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649.8199999999999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9856.34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1585.6599999999999</x:v>
      </x:c>
    </x:row>
    <x:row r="29">
      <x:c r="B29" s="62" t="s">
        <x:v>37</x:v>
      </x:c>
      <x:c r="C29" s="54">
        <x:v>660</x:v>
      </x:c>
      <x:c r="D29" s="54">
        <x:v>600</x:v>
      </x:c>
      <x:c r="E29" s="54">
        <x:v>270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1260</x:v>
      </x:c>
    </x:row>
    <x:row r="30">
      <x:c r="B30" s="62" t="s">
        <x:v>38</x:v>
      </x:c>
      <x:c r="C30" s="54">
        <x:v>335.62</x:v>
      </x:c>
      <x:c r="D30" s="54">
        <x:v>314.2</x:v>
      </x:c>
      <x:c r="E30" s="54">
        <x:v>196.39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649.8199999999999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'2024'!P27+'2025'!P27</x:f>
        <x:v>6248.7999999999975</x:v>
      </x:c>
    </x:row>
    <x:row r="4" spans="2:3" ht="16.95" customHeight="1" x14ac:dyDescent="0.3">
      <x:c r="B4" s="38" t="s">
        <x:v>39</x:v>
      </x:c>
      <x:c r="C4" s="40">
        <x:f>'2024'!P12</x:f>
        <x:v>7.24</x:v>
      </x:c>
    </x:row>
    <x:row r="5" spans="2:3" x14ac:dyDescent="0.3">
      <x:c r="B5" t="s">
        <x:v>44</x:v>
      </x:c>
      <x:c r="C5">
        <x:f>(11*2.08)-C4</x:f>
        <x:v>15.640000000000002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2025-04-04T15:11:05Z</dcterms:modified>
</cp:coreProperties>
</file>