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Z:\Logiciels\Jade\2025DOS0466827 - JOUE e-Evaluation candidats\4-DCE\DCE WORD\"/>
    </mc:Choice>
  </mc:AlternateContent>
  <xr:revisionPtr revIDLastSave="0" documentId="13_ncr:1_{69BA69F3-165C-4423-B008-CAE8F66A18EE}" xr6:coauthVersionLast="47" xr6:coauthVersionMax="47" xr10:uidLastSave="{00000000-0000-0000-0000-000000000000}"/>
  <bookViews>
    <workbookView xWindow="-120" yWindow="-120" windowWidth="25440" windowHeight="15270" tabRatio="903" xr2:uid="{00000000-000D-0000-FFFF-FFFF00000000}"/>
  </bookViews>
  <sheets>
    <sheet name="Mode d'emploi" sheetId="4" r:id="rId1"/>
    <sheet name="Synthèse" sheetId="1" r:id="rId2"/>
    <sheet name="Profils" sheetId="2" r:id="rId3"/>
    <sheet name="Prestations BUILD" sheetId="5" r:id="rId4"/>
    <sheet name="Prestations RUN" sheetId="11" r:id="rId5"/>
    <sheet name="Prestations OPTIONS" sheetId="14" r:id="rId6"/>
    <sheet name="Licences et environnements" sheetId="6" r:id="rId7"/>
    <sheet name="RFA" sheetId="7" r:id="rId8"/>
    <sheet name="Echéancier de paiement" sheetId="13"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0" i="6" l="1"/>
  <c r="S22" i="6"/>
  <c r="S21" i="6"/>
  <c r="S19" i="6"/>
  <c r="S18" i="6"/>
  <c r="S16" i="6"/>
  <c r="S14" i="6"/>
  <c r="S15" i="6"/>
  <c r="S13" i="6"/>
  <c r="S11" i="6"/>
  <c r="P21" i="6"/>
  <c r="P22" i="6"/>
  <c r="P20" i="6"/>
  <c r="P19" i="6"/>
  <c r="P18" i="6"/>
  <c r="P16" i="6"/>
  <c r="P15" i="6"/>
  <c r="P14" i="6"/>
  <c r="P13" i="6"/>
  <c r="P11" i="6"/>
  <c r="M21" i="6"/>
  <c r="M22" i="6"/>
  <c r="M20" i="6"/>
  <c r="M19" i="6"/>
  <c r="M18" i="6"/>
  <c r="M16" i="6"/>
  <c r="M14" i="6"/>
  <c r="M15" i="6"/>
  <c r="M13" i="6"/>
  <c r="M11" i="6"/>
  <c r="J11" i="6"/>
  <c r="J22" i="6"/>
  <c r="J21" i="6"/>
  <c r="J20" i="6"/>
  <c r="J19" i="6"/>
  <c r="J18" i="6"/>
  <c r="J16" i="6"/>
  <c r="J14" i="6"/>
  <c r="J13" i="6"/>
  <c r="K11" i="6"/>
  <c r="J15" i="6"/>
  <c r="G22" i="6"/>
  <c r="G21" i="6"/>
  <c r="G20" i="6"/>
  <c r="G19" i="6"/>
  <c r="G18" i="6"/>
  <c r="G16" i="6"/>
  <c r="G14" i="6"/>
  <c r="G15" i="6"/>
  <c r="G13" i="6"/>
  <c r="G11" i="6"/>
  <c r="F9" i="14"/>
  <c r="F13" i="11"/>
  <c r="D30" i="14"/>
  <c r="F5" i="5"/>
  <c r="F10" i="14"/>
  <c r="F11" i="14"/>
  <c r="F12" i="14"/>
  <c r="F13" i="14"/>
  <c r="F14" i="14"/>
  <c r="F15" i="14"/>
  <c r="AR34" i="11"/>
  <c r="AP34" i="11"/>
  <c r="AQ34" i="11"/>
  <c r="AO34" i="11"/>
  <c r="AN34" i="11"/>
  <c r="AM34" i="11"/>
  <c r="AL34" i="11"/>
  <c r="AK34" i="11"/>
  <c r="AJ34" i="11"/>
  <c r="AI34" i="11"/>
  <c r="AH34" i="11"/>
  <c r="AG34" i="11"/>
  <c r="AF34" i="11"/>
  <c r="AE34" i="11"/>
  <c r="AD34" i="11"/>
  <c r="AC34" i="11"/>
  <c r="AB34" i="11"/>
  <c r="AA34" i="11"/>
  <c r="Z34" i="11"/>
  <c r="Y34" i="11"/>
  <c r="X34" i="11"/>
  <c r="W34" i="11"/>
  <c r="V34" i="11"/>
  <c r="U34" i="11"/>
  <c r="AR27" i="11"/>
  <c r="AQ27" i="11"/>
  <c r="AP27" i="11"/>
  <c r="AO27" i="11"/>
  <c r="AN27" i="11"/>
  <c r="AM27" i="11"/>
  <c r="AL27" i="11"/>
  <c r="AK27" i="11"/>
  <c r="AJ27" i="11"/>
  <c r="AI27" i="11"/>
  <c r="AH27" i="11"/>
  <c r="AG27" i="11"/>
  <c r="AF27" i="11"/>
  <c r="AE27" i="11"/>
  <c r="AD27" i="11"/>
  <c r="AC27" i="11"/>
  <c r="AB27" i="11"/>
  <c r="AA27" i="11"/>
  <c r="Z27" i="11"/>
  <c r="Y27" i="11"/>
  <c r="X27" i="11"/>
  <c r="W27" i="11"/>
  <c r="V27" i="11"/>
  <c r="U27" i="11"/>
  <c r="U20" i="11"/>
  <c r="V20" i="11"/>
  <c r="W20" i="11"/>
  <c r="X20" i="11"/>
  <c r="Y20" i="11"/>
  <c r="Z20" i="11"/>
  <c r="AA20" i="11"/>
  <c r="AB20" i="11"/>
  <c r="AC20" i="11"/>
  <c r="AD20" i="11"/>
  <c r="AE20" i="11"/>
  <c r="AF20" i="11"/>
  <c r="AG20" i="11"/>
  <c r="AH20" i="11"/>
  <c r="AI20" i="11"/>
  <c r="AJ20" i="11"/>
  <c r="AK20" i="11"/>
  <c r="AL20" i="11"/>
  <c r="AM20" i="11"/>
  <c r="AN20" i="11"/>
  <c r="AO20" i="11"/>
  <c r="AP20" i="11"/>
  <c r="AQ20" i="11"/>
  <c r="AR20" i="11"/>
  <c r="AR13" i="11"/>
  <c r="AQ13"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T20" i="11"/>
  <c r="S20" i="11"/>
  <c r="T27" i="11"/>
  <c r="S27" i="11"/>
  <c r="T34" i="11"/>
  <c r="S34" i="11"/>
  <c r="R34" i="11"/>
  <c r="R27" i="11"/>
  <c r="R20" i="11"/>
  <c r="R13" i="11"/>
  <c r="Q34" i="11"/>
  <c r="Q27" i="11"/>
  <c r="Q20" i="11"/>
  <c r="Q13" i="11"/>
  <c r="P34" i="11"/>
  <c r="P27" i="11"/>
  <c r="P20" i="11"/>
  <c r="P13" i="11"/>
  <c r="O34" i="11"/>
  <c r="O27" i="11"/>
  <c r="O20" i="11"/>
  <c r="O13" i="11"/>
  <c r="O6" i="11"/>
  <c r="N34" i="11"/>
  <c r="N27" i="11"/>
  <c r="N20" i="11"/>
  <c r="N13" i="11"/>
  <c r="M34" i="11"/>
  <c r="M27" i="11"/>
  <c r="M20" i="11"/>
  <c r="M13" i="11"/>
  <c r="L34" i="11"/>
  <c r="L27" i="11"/>
  <c r="L20" i="11"/>
  <c r="L13" i="11"/>
  <c r="L6" i="11"/>
  <c r="K34" i="11"/>
  <c r="K27" i="11"/>
  <c r="K20" i="11"/>
  <c r="K13" i="11"/>
  <c r="K6" i="11"/>
  <c r="J34" i="11"/>
  <c r="J27" i="11"/>
  <c r="J20" i="11"/>
  <c r="J13" i="11"/>
  <c r="J6" i="11"/>
  <c r="I34" i="11"/>
  <c r="I27" i="11"/>
  <c r="I20" i="11"/>
  <c r="I13" i="11"/>
  <c r="I6" i="11"/>
  <c r="H34" i="11"/>
  <c r="H27" i="11"/>
  <c r="H20" i="11"/>
  <c r="H13" i="11"/>
  <c r="G34" i="11"/>
  <c r="G27" i="11"/>
  <c r="G20" i="11"/>
  <c r="G13" i="11"/>
  <c r="F34" i="11"/>
  <c r="F27" i="11"/>
  <c r="F20" i="11"/>
  <c r="F6" i="11"/>
  <c r="H6" i="11" l="1"/>
  <c r="G6" i="11"/>
  <c r="F29" i="14" l="1"/>
  <c r="E28" i="14"/>
  <c r="F28" i="14" s="1"/>
  <c r="D27" i="14"/>
  <c r="E27" i="14" s="1"/>
  <c r="F27" i="14" s="1"/>
  <c r="G27" i="14" s="1"/>
  <c r="H27" i="14" s="1"/>
  <c r="D25" i="14"/>
  <c r="E25" i="14" s="1"/>
  <c r="F25" i="14" s="1"/>
  <c r="G25" i="14" s="1"/>
  <c r="H25" i="14" s="1"/>
  <c r="E24" i="14"/>
  <c r="D24" i="14"/>
  <c r="H23" i="14"/>
  <c r="T22" i="6"/>
  <c r="T21" i="6"/>
  <c r="Q21" i="6"/>
  <c r="F17" i="6"/>
  <c r="F12" i="6"/>
  <c r="F18" i="6" l="1"/>
  <c r="H18" i="6" s="1"/>
  <c r="H21" i="6"/>
  <c r="K21" i="6"/>
  <c r="N21" i="6"/>
  <c r="I12" i="6"/>
  <c r="L12" i="6" s="1"/>
  <c r="O12" i="6" s="1"/>
  <c r="R12" i="6" s="1"/>
  <c r="R13" i="6" s="1"/>
  <c r="D35" i="1"/>
  <c r="D26" i="14"/>
  <c r="E26" i="14" s="1"/>
  <c r="F26" i="14" s="1"/>
  <c r="G26" i="14" s="1"/>
  <c r="H26" i="14" s="1"/>
  <c r="H35" i="1" s="1"/>
  <c r="H34" i="1"/>
  <c r="G34" i="1"/>
  <c r="F34" i="1"/>
  <c r="E34" i="1"/>
  <c r="D34" i="1"/>
  <c r="F24" i="14"/>
  <c r="G24" i="14" s="1"/>
  <c r="H24" i="14" s="1"/>
  <c r="B23" i="14"/>
  <c r="R14" i="6" l="1"/>
  <c r="T13" i="6"/>
  <c r="I17" i="6"/>
  <c r="I18" i="6" s="1"/>
  <c r="F19" i="6"/>
  <c r="H19" i="6" s="1"/>
  <c r="I13" i="6"/>
  <c r="L13" i="6"/>
  <c r="F13" i="6"/>
  <c r="O13" i="6"/>
  <c r="E35" i="1"/>
  <c r="G35" i="1"/>
  <c r="F35" i="1"/>
  <c r="B57" i="11"/>
  <c r="C57" i="11"/>
  <c r="D57" i="11"/>
  <c r="T11" i="6"/>
  <c r="J7" i="1"/>
  <c r="I7" i="1"/>
  <c r="H11" i="6"/>
  <c r="C19" i="13"/>
  <c r="D14"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AR48" i="11"/>
  <c r="AQ48"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AR6" i="11"/>
  <c r="AQ6"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N6" i="11"/>
  <c r="M6" i="11"/>
  <c r="AE5" i="5"/>
  <c r="AE19" i="5"/>
  <c r="AE33" i="5"/>
  <c r="AE47" i="5" s="1"/>
  <c r="AE61" i="5" s="1"/>
  <c r="AF5" i="5"/>
  <c r="AF19" i="5" s="1"/>
  <c r="AF33" i="5" s="1"/>
  <c r="AF47" i="5" s="1"/>
  <c r="AF61" i="5" s="1"/>
  <c r="AB5" i="5"/>
  <c r="AB19" i="5" s="1"/>
  <c r="AB33" i="5" s="1"/>
  <c r="AB47" i="5" s="1"/>
  <c r="AB61" i="5" s="1"/>
  <c r="AC5" i="5"/>
  <c r="AC19" i="5"/>
  <c r="AC33" i="5" s="1"/>
  <c r="AC47" i="5" s="1"/>
  <c r="AC61" i="5" s="1"/>
  <c r="Y5" i="5"/>
  <c r="Y19" i="5"/>
  <c r="Y33" i="5"/>
  <c r="Y47" i="5"/>
  <c r="Y61" i="5"/>
  <c r="Z5" i="5"/>
  <c r="Z19" i="5"/>
  <c r="Z33" i="5"/>
  <c r="Z47" i="5"/>
  <c r="Z61" i="5" s="1"/>
  <c r="V5" i="5"/>
  <c r="V19" i="5"/>
  <c r="V33" i="5" s="1"/>
  <c r="V47" i="5" s="1"/>
  <c r="V61" i="5" s="1"/>
  <c r="W5" i="5"/>
  <c r="W19" i="5"/>
  <c r="W33" i="5" s="1"/>
  <c r="W47" i="5" s="1"/>
  <c r="W61" i="5" s="1"/>
  <c r="AD5" i="5"/>
  <c r="AD19" i="5"/>
  <c r="AD33" i="5"/>
  <c r="AD47" i="5"/>
  <c r="AD61" i="5" s="1"/>
  <c r="AA5" i="5"/>
  <c r="AA19" i="5"/>
  <c r="AA33" i="5" s="1"/>
  <c r="AA47" i="5" s="1"/>
  <c r="AA61" i="5" s="1"/>
  <c r="X5" i="5"/>
  <c r="X19" i="5"/>
  <c r="X33" i="5" s="1"/>
  <c r="X47" i="5" s="1"/>
  <c r="X61" i="5" s="1"/>
  <c r="U5" i="5"/>
  <c r="U19" i="5"/>
  <c r="U33" i="5"/>
  <c r="U47" i="5"/>
  <c r="U61" i="5"/>
  <c r="S5" i="5"/>
  <c r="S19" i="5" s="1"/>
  <c r="S33" i="5" s="1"/>
  <c r="S47" i="5" s="1"/>
  <c r="S61" i="5" s="1"/>
  <c r="T5" i="5"/>
  <c r="T19" i="5" s="1"/>
  <c r="T33" i="5" s="1"/>
  <c r="T47" i="5" s="1"/>
  <c r="T61" i="5" s="1"/>
  <c r="R5" i="5"/>
  <c r="R19" i="5" s="1"/>
  <c r="R33" i="5" s="1"/>
  <c r="R47" i="5" s="1"/>
  <c r="R61" i="5" s="1"/>
  <c r="P5" i="5"/>
  <c r="P19" i="5" s="1"/>
  <c r="P33" i="5" s="1"/>
  <c r="P47" i="5" s="1"/>
  <c r="P61" i="5" s="1"/>
  <c r="Q5" i="5"/>
  <c r="Q19" i="5"/>
  <c r="Q33" i="5" s="1"/>
  <c r="Q47" i="5" s="1"/>
  <c r="Q61" i="5" s="1"/>
  <c r="O5" i="5"/>
  <c r="O19" i="5" s="1"/>
  <c r="O33" i="5" s="1"/>
  <c r="O47" i="5" s="1"/>
  <c r="O61" i="5" s="1"/>
  <c r="M5" i="5"/>
  <c r="M19" i="5" s="1"/>
  <c r="M33" i="5" s="1"/>
  <c r="M47" i="5" s="1"/>
  <c r="M61" i="5" s="1"/>
  <c r="N5" i="5"/>
  <c r="N19" i="5" s="1"/>
  <c r="N33" i="5" s="1"/>
  <c r="N47" i="5" s="1"/>
  <c r="N61" i="5" s="1"/>
  <c r="J5" i="5"/>
  <c r="J19" i="5"/>
  <c r="J33" i="5"/>
  <c r="J47" i="5" s="1"/>
  <c r="J61" i="5" s="1"/>
  <c r="K5" i="5"/>
  <c r="K19" i="5" s="1"/>
  <c r="K33" i="5" s="1"/>
  <c r="K47" i="5" s="1"/>
  <c r="K61" i="5" s="1"/>
  <c r="L5" i="5"/>
  <c r="L19" i="5" s="1"/>
  <c r="L33" i="5" s="1"/>
  <c r="L47" i="5" s="1"/>
  <c r="L61" i="5" s="1"/>
  <c r="I5" i="5"/>
  <c r="I19" i="5"/>
  <c r="I33" i="5" s="1"/>
  <c r="I47" i="5" s="1"/>
  <c r="I61" i="5" s="1"/>
  <c r="G5" i="5"/>
  <c r="G19" i="5"/>
  <c r="G33" i="5" s="1"/>
  <c r="G47" i="5" s="1"/>
  <c r="G61" i="5" s="1"/>
  <c r="H5" i="5"/>
  <c r="H19" i="5" s="1"/>
  <c r="H33" i="5" s="1"/>
  <c r="H47" i="5" s="1"/>
  <c r="H61" i="5" s="1"/>
  <c r="F19" i="5"/>
  <c r="F33" i="5"/>
  <c r="F47" i="5" s="1"/>
  <c r="F61" i="5" s="1"/>
  <c r="C56" i="11"/>
  <c r="B56" i="11"/>
  <c r="C50" i="11"/>
  <c r="B50" i="11"/>
  <c r="C49" i="11"/>
  <c r="B49" i="11"/>
  <c r="C43" i="11"/>
  <c r="B43" i="11"/>
  <c r="C42" i="11"/>
  <c r="B42" i="11"/>
  <c r="B36" i="11"/>
  <c r="B35" i="11"/>
  <c r="B29" i="11"/>
  <c r="B28" i="11"/>
  <c r="B22" i="11"/>
  <c r="B21" i="11"/>
  <c r="B15" i="11"/>
  <c r="B14" i="11"/>
  <c r="C58" i="11"/>
  <c r="D56" i="11"/>
  <c r="AP53" i="11"/>
  <c r="AM53" i="11"/>
  <c r="AJ53" i="11"/>
  <c r="AG53" i="11"/>
  <c r="AD53" i="11"/>
  <c r="AA53" i="11"/>
  <c r="X53" i="11"/>
  <c r="U53" i="11"/>
  <c r="R53" i="11"/>
  <c r="O53" i="11"/>
  <c r="L53" i="11"/>
  <c r="I53" i="11"/>
  <c r="F53" i="11"/>
  <c r="C51" i="11"/>
  <c r="D50" i="11"/>
  <c r="D49" i="11"/>
  <c r="AP46" i="11"/>
  <c r="AM46" i="11"/>
  <c r="AJ46" i="11"/>
  <c r="AG46" i="11"/>
  <c r="AD46" i="11"/>
  <c r="AA46" i="11"/>
  <c r="X46" i="11"/>
  <c r="U46" i="11"/>
  <c r="R46" i="11"/>
  <c r="O46" i="11"/>
  <c r="L46" i="11"/>
  <c r="I46" i="11"/>
  <c r="F46" i="11"/>
  <c r="C44" i="11"/>
  <c r="D43" i="11"/>
  <c r="D42" i="11"/>
  <c r="AP39" i="11"/>
  <c r="AM39" i="11"/>
  <c r="AJ39" i="11"/>
  <c r="AG39" i="11"/>
  <c r="AD39" i="11"/>
  <c r="AA39" i="11"/>
  <c r="X39" i="11"/>
  <c r="U39" i="11"/>
  <c r="R39" i="11"/>
  <c r="O39" i="11"/>
  <c r="L39" i="11"/>
  <c r="I39" i="11"/>
  <c r="F39" i="11"/>
  <c r="C37" i="11"/>
  <c r="D36" i="11"/>
  <c r="D35" i="11"/>
  <c r="AP32" i="11"/>
  <c r="AM32" i="11"/>
  <c r="AJ32" i="11"/>
  <c r="AG32" i="11"/>
  <c r="AD32" i="11"/>
  <c r="AA32" i="11"/>
  <c r="X32" i="11"/>
  <c r="U32" i="11"/>
  <c r="R32" i="11"/>
  <c r="O32" i="11"/>
  <c r="L32" i="11"/>
  <c r="I32" i="11"/>
  <c r="F32" i="11"/>
  <c r="C30" i="11"/>
  <c r="D29" i="11"/>
  <c r="D28" i="11"/>
  <c r="AP25" i="11"/>
  <c r="AM25" i="11"/>
  <c r="AJ25" i="11"/>
  <c r="AG25" i="11"/>
  <c r="AD25" i="11"/>
  <c r="AA25" i="11"/>
  <c r="X25" i="11"/>
  <c r="U25" i="11"/>
  <c r="R25" i="11"/>
  <c r="O25" i="11"/>
  <c r="L25" i="11"/>
  <c r="I25" i="11"/>
  <c r="F25" i="11"/>
  <c r="C23" i="11"/>
  <c r="D22" i="11"/>
  <c r="D21" i="11"/>
  <c r="AP18" i="11"/>
  <c r="AM18" i="11"/>
  <c r="AJ18" i="11"/>
  <c r="AG18" i="11"/>
  <c r="AD18" i="11"/>
  <c r="AA18" i="11"/>
  <c r="X18" i="11"/>
  <c r="U18" i="11"/>
  <c r="R18" i="11"/>
  <c r="O18" i="11"/>
  <c r="L18" i="11"/>
  <c r="I18" i="11"/>
  <c r="F18" i="11"/>
  <c r="C16" i="11"/>
  <c r="D15" i="11"/>
  <c r="AP11" i="11"/>
  <c r="AM11" i="11"/>
  <c r="AJ11" i="11"/>
  <c r="AG11" i="11"/>
  <c r="AD11" i="11"/>
  <c r="AA11" i="11"/>
  <c r="X11" i="11"/>
  <c r="U11" i="11"/>
  <c r="R11" i="11"/>
  <c r="O11" i="11"/>
  <c r="L11" i="11"/>
  <c r="I11" i="11"/>
  <c r="F11" i="11"/>
  <c r="AP4" i="11"/>
  <c r="AM4" i="11"/>
  <c r="AJ4" i="11"/>
  <c r="AG4" i="11"/>
  <c r="AD4" i="11"/>
  <c r="AA4" i="11"/>
  <c r="X4" i="11"/>
  <c r="U4" i="11"/>
  <c r="R4" i="11"/>
  <c r="O4" i="11"/>
  <c r="L4" i="11"/>
  <c r="I4" i="11"/>
  <c r="F4" i="11"/>
  <c r="AP59" i="5"/>
  <c r="AM59" i="5"/>
  <c r="AJ59" i="5"/>
  <c r="AG59" i="5"/>
  <c r="AD59" i="5"/>
  <c r="AA59" i="5"/>
  <c r="X59" i="5"/>
  <c r="U59" i="5"/>
  <c r="R59" i="5"/>
  <c r="O59" i="5"/>
  <c r="L59" i="5"/>
  <c r="I59" i="5"/>
  <c r="F59" i="5"/>
  <c r="AP45" i="5"/>
  <c r="AM45" i="5"/>
  <c r="AJ45" i="5"/>
  <c r="AG45" i="5"/>
  <c r="AD45" i="5"/>
  <c r="AA45" i="5"/>
  <c r="X45" i="5"/>
  <c r="U45" i="5"/>
  <c r="R45" i="5"/>
  <c r="O45" i="5"/>
  <c r="L45" i="5"/>
  <c r="I45" i="5"/>
  <c r="F45" i="5"/>
  <c r="AP31" i="5"/>
  <c r="AM31" i="5"/>
  <c r="AJ31" i="5"/>
  <c r="AG31" i="5"/>
  <c r="AD31" i="5"/>
  <c r="AA31" i="5"/>
  <c r="X31" i="5"/>
  <c r="U31" i="5"/>
  <c r="R31" i="5"/>
  <c r="O31" i="5"/>
  <c r="L31" i="5"/>
  <c r="I31" i="5"/>
  <c r="F31" i="5"/>
  <c r="AP17" i="5"/>
  <c r="AM17" i="5"/>
  <c r="AJ17" i="5"/>
  <c r="AG17" i="5"/>
  <c r="AD17" i="5"/>
  <c r="AA17" i="5"/>
  <c r="X17" i="5"/>
  <c r="U17" i="5"/>
  <c r="R17" i="5"/>
  <c r="O17" i="5"/>
  <c r="L17" i="5"/>
  <c r="I17" i="5"/>
  <c r="F17" i="5"/>
  <c r="AP3" i="5"/>
  <c r="AM3" i="5"/>
  <c r="AJ3" i="5"/>
  <c r="AG3" i="5"/>
  <c r="AD3" i="5"/>
  <c r="AA3" i="5"/>
  <c r="X3" i="5"/>
  <c r="U3" i="5"/>
  <c r="R3" i="5"/>
  <c r="O3" i="5"/>
  <c r="L3" i="5"/>
  <c r="I3" i="5"/>
  <c r="F3" i="5"/>
  <c r="C71" i="5"/>
  <c r="D70" i="5"/>
  <c r="C70" i="5"/>
  <c r="B70" i="5"/>
  <c r="D69" i="5"/>
  <c r="C69" i="5"/>
  <c r="B69" i="5"/>
  <c r="D68" i="5"/>
  <c r="C68" i="5"/>
  <c r="B68" i="5"/>
  <c r="D67" i="5"/>
  <c r="C67" i="5"/>
  <c r="B67" i="5"/>
  <c r="D66" i="5"/>
  <c r="C66" i="5"/>
  <c r="B66" i="5"/>
  <c r="D65" i="5"/>
  <c r="C65" i="5"/>
  <c r="B65" i="5"/>
  <c r="D64" i="5"/>
  <c r="C64" i="5"/>
  <c r="B64" i="5"/>
  <c r="D63" i="5"/>
  <c r="C63" i="5"/>
  <c r="B63" i="5"/>
  <c r="D62" i="5"/>
  <c r="D71" i="5" s="1"/>
  <c r="C62" i="5"/>
  <c r="B62" i="5"/>
  <c r="C57" i="5"/>
  <c r="D56" i="5"/>
  <c r="C56" i="5"/>
  <c r="B56" i="5"/>
  <c r="D55" i="5"/>
  <c r="C55" i="5"/>
  <c r="B55" i="5"/>
  <c r="D54" i="5"/>
  <c r="C54" i="5"/>
  <c r="B54" i="5"/>
  <c r="D53" i="5"/>
  <c r="C53" i="5"/>
  <c r="B53" i="5"/>
  <c r="D52" i="5"/>
  <c r="C52" i="5"/>
  <c r="B52" i="5"/>
  <c r="D51" i="5"/>
  <c r="D57" i="5" s="1"/>
  <c r="C51" i="5"/>
  <c r="B51" i="5"/>
  <c r="D50" i="5"/>
  <c r="C50" i="5"/>
  <c r="B50" i="5"/>
  <c r="D49" i="5"/>
  <c r="C49" i="5"/>
  <c r="B49" i="5"/>
  <c r="D48" i="5"/>
  <c r="C48" i="5"/>
  <c r="B48" i="5"/>
  <c r="C43" i="5"/>
  <c r="D42" i="5"/>
  <c r="C42" i="5"/>
  <c r="B42" i="5"/>
  <c r="D41" i="5"/>
  <c r="C41" i="5"/>
  <c r="B41" i="5"/>
  <c r="D40" i="5"/>
  <c r="C40" i="5"/>
  <c r="B40" i="5"/>
  <c r="D39" i="5"/>
  <c r="C39" i="5"/>
  <c r="B39" i="5"/>
  <c r="D38" i="5"/>
  <c r="C38" i="5"/>
  <c r="B38" i="5"/>
  <c r="D37" i="5"/>
  <c r="C37" i="5"/>
  <c r="B37" i="5"/>
  <c r="D36" i="5"/>
  <c r="C36" i="5"/>
  <c r="B36" i="5"/>
  <c r="D35" i="5"/>
  <c r="C35" i="5"/>
  <c r="B35" i="5"/>
  <c r="D34" i="5"/>
  <c r="D43" i="5" s="1"/>
  <c r="C34" i="5"/>
  <c r="B34" i="5"/>
  <c r="C29" i="5"/>
  <c r="D28" i="5"/>
  <c r="C28" i="5"/>
  <c r="B28" i="5"/>
  <c r="D27" i="5"/>
  <c r="C27" i="5"/>
  <c r="B27" i="5"/>
  <c r="D26" i="5"/>
  <c r="C26" i="5"/>
  <c r="B26" i="5"/>
  <c r="D25" i="5"/>
  <c r="C25" i="5"/>
  <c r="B25" i="5"/>
  <c r="D24" i="5"/>
  <c r="C24" i="5"/>
  <c r="B24" i="5"/>
  <c r="D23" i="5"/>
  <c r="C23" i="5"/>
  <c r="B23" i="5"/>
  <c r="D22" i="5"/>
  <c r="C22" i="5"/>
  <c r="B22" i="5"/>
  <c r="D21" i="5"/>
  <c r="C21" i="5"/>
  <c r="B21" i="5"/>
  <c r="D20" i="5"/>
  <c r="C20" i="5"/>
  <c r="B20" i="5"/>
  <c r="D29" i="5"/>
  <c r="B8" i="11"/>
  <c r="B7" i="11"/>
  <c r="C9" i="11"/>
  <c r="D8" i="11"/>
  <c r="D7" i="11"/>
  <c r="C15" i="5"/>
  <c r="C14" i="5"/>
  <c r="C13" i="5"/>
  <c r="C12" i="5"/>
  <c r="C11" i="5"/>
  <c r="C10" i="5"/>
  <c r="C9" i="5"/>
  <c r="C8" i="5"/>
  <c r="C7" i="5"/>
  <c r="C6" i="5"/>
  <c r="B14" i="5"/>
  <c r="B13" i="5"/>
  <c r="B12" i="5"/>
  <c r="B11" i="5"/>
  <c r="B10" i="5"/>
  <c r="B9" i="5"/>
  <c r="B8" i="5"/>
  <c r="B7" i="5"/>
  <c r="B6" i="5"/>
  <c r="D13" i="5"/>
  <c r="D14" i="5"/>
  <c r="T27" i="6"/>
  <c r="T26" i="6"/>
  <c r="T25" i="6"/>
  <c r="T24" i="6"/>
  <c r="T23" i="6"/>
  <c r="Q27" i="6"/>
  <c r="Q26" i="6"/>
  <c r="Q25" i="6"/>
  <c r="Q24" i="6"/>
  <c r="Q23" i="6"/>
  <c r="Q22" i="6"/>
  <c r="Q11" i="6"/>
  <c r="N27" i="6"/>
  <c r="N26" i="6"/>
  <c r="N25" i="6"/>
  <c r="N24" i="6"/>
  <c r="N23" i="6"/>
  <c r="N22" i="6"/>
  <c r="N11" i="6"/>
  <c r="K22" i="6"/>
  <c r="K23" i="6"/>
  <c r="K24" i="6"/>
  <c r="K25" i="6"/>
  <c r="K26" i="6"/>
  <c r="K27" i="6"/>
  <c r="H27" i="6"/>
  <c r="H26" i="6"/>
  <c r="H25" i="6"/>
  <c r="H24" i="6"/>
  <c r="H23" i="6"/>
  <c r="H22" i="6"/>
  <c r="D7" i="5"/>
  <c r="D12" i="5"/>
  <c r="D11" i="5"/>
  <c r="D10" i="5"/>
  <c r="D9" i="5"/>
  <c r="D8" i="5"/>
  <c r="D6" i="5"/>
  <c r="AR5" i="5"/>
  <c r="AR19" i="5" s="1"/>
  <c r="AR33" i="5" s="1"/>
  <c r="AR47" i="5" s="1"/>
  <c r="AR61" i="5" s="1"/>
  <c r="AQ5" i="5"/>
  <c r="AQ19" i="5"/>
  <c r="AQ33" i="5" s="1"/>
  <c r="AQ47" i="5" s="1"/>
  <c r="AQ61" i="5" s="1"/>
  <c r="AP5" i="5"/>
  <c r="AP19" i="5" s="1"/>
  <c r="AP33" i="5" s="1"/>
  <c r="AP47" i="5" s="1"/>
  <c r="AP61" i="5" s="1"/>
  <c r="AO5" i="5"/>
  <c r="AO19" i="5" s="1"/>
  <c r="AO33" i="5" s="1"/>
  <c r="AO47" i="5" s="1"/>
  <c r="AO61" i="5" s="1"/>
  <c r="AN5" i="5"/>
  <c r="AN19" i="5" s="1"/>
  <c r="AN33" i="5" s="1"/>
  <c r="AN47" i="5" s="1"/>
  <c r="AN61" i="5" s="1"/>
  <c r="AM5" i="5"/>
  <c r="E66" i="5" s="1"/>
  <c r="AL5" i="5"/>
  <c r="AL19" i="5" s="1"/>
  <c r="AL33" i="5" s="1"/>
  <c r="AL47" i="5" s="1"/>
  <c r="AL61" i="5" s="1"/>
  <c r="AK5" i="5"/>
  <c r="AK19" i="5"/>
  <c r="AK33" i="5"/>
  <c r="AK47" i="5" s="1"/>
  <c r="AK61" i="5" s="1"/>
  <c r="AJ5" i="5"/>
  <c r="AJ19" i="5"/>
  <c r="AJ33" i="5"/>
  <c r="AJ47" i="5" s="1"/>
  <c r="AJ61" i="5" s="1"/>
  <c r="D15" i="5"/>
  <c r="AI5" i="5"/>
  <c r="AI19" i="5" s="1"/>
  <c r="AI33" i="5" s="1"/>
  <c r="AI47" i="5" s="1"/>
  <c r="AI61" i="5" s="1"/>
  <c r="AH5" i="5"/>
  <c r="AH19" i="5"/>
  <c r="AH33" i="5"/>
  <c r="AH47" i="5" s="1"/>
  <c r="AH61" i="5" s="1"/>
  <c r="AG5" i="5"/>
  <c r="AG19" i="5" s="1"/>
  <c r="AG33" i="5" s="1"/>
  <c r="AG47" i="5" s="1"/>
  <c r="AG61" i="5" s="1"/>
  <c r="E63" i="5"/>
  <c r="E56" i="5"/>
  <c r="E53" i="5"/>
  <c r="E49" i="5"/>
  <c r="E35" i="5"/>
  <c r="E6" i="5"/>
  <c r="L17" i="6" l="1"/>
  <c r="O14" i="6"/>
  <c r="Q13" i="6"/>
  <c r="F14" i="6"/>
  <c r="H13" i="6"/>
  <c r="L14" i="6"/>
  <c r="N13" i="6"/>
  <c r="I14" i="6"/>
  <c r="K13" i="6"/>
  <c r="I19" i="6"/>
  <c r="K19" i="6" s="1"/>
  <c r="K18" i="6"/>
  <c r="R15" i="6"/>
  <c r="T15" i="6" s="1"/>
  <c r="T14" i="6"/>
  <c r="L18" i="6"/>
  <c r="N18" i="6" s="1"/>
  <c r="O17" i="6"/>
  <c r="E67" i="5"/>
  <c r="E68" i="5"/>
  <c r="E40" i="5"/>
  <c r="E7" i="5"/>
  <c r="E41" i="5"/>
  <c r="E55" i="5"/>
  <c r="E69" i="5"/>
  <c r="E70" i="5"/>
  <c r="E39" i="5"/>
  <c r="E54" i="5"/>
  <c r="E42" i="5"/>
  <c r="E14" i="5"/>
  <c r="E22" i="5"/>
  <c r="E20" i="5"/>
  <c r="E9" i="5"/>
  <c r="E13" i="5"/>
  <c r="E21" i="5"/>
  <c r="E24" i="5"/>
  <c r="E23" i="5"/>
  <c r="E26" i="5"/>
  <c r="E10" i="5"/>
  <c r="E25" i="5"/>
  <c r="E27" i="5"/>
  <c r="E28" i="5"/>
  <c r="E48" i="5"/>
  <c r="E62" i="5"/>
  <c r="AM19" i="5"/>
  <c r="AM33" i="5" s="1"/>
  <c r="AM47" i="5" s="1"/>
  <c r="AM61" i="5" s="1"/>
  <c r="E34" i="5"/>
  <c r="E11" i="5"/>
  <c r="E50" i="5"/>
  <c r="E64" i="5"/>
  <c r="H13" i="1" s="1"/>
  <c r="E36" i="5"/>
  <c r="E8" i="5"/>
  <c r="E37" i="5"/>
  <c r="E51" i="5"/>
  <c r="E65" i="5"/>
  <c r="E12" i="5"/>
  <c r="E38" i="5"/>
  <c r="E52" i="5"/>
  <c r="U8" i="6"/>
  <c r="V8" i="6"/>
  <c r="H29" i="14"/>
  <c r="E57" i="11"/>
  <c r="D30" i="11"/>
  <c r="D23" i="11"/>
  <c r="D37" i="11"/>
  <c r="D16" i="11"/>
  <c r="D9" i="11"/>
  <c r="D51" i="11"/>
  <c r="D44" i="11"/>
  <c r="D58" i="11"/>
  <c r="E50" i="11"/>
  <c r="E14" i="11"/>
  <c r="E35" i="11"/>
  <c r="E28" i="11"/>
  <c r="E36" i="11"/>
  <c r="E29" i="11"/>
  <c r="E22" i="11"/>
  <c r="E56" i="11"/>
  <c r="E49" i="11"/>
  <c r="E7" i="11"/>
  <c r="E42" i="11"/>
  <c r="E8" i="11"/>
  <c r="E43" i="11"/>
  <c r="E21" i="11"/>
  <c r="E15" i="11"/>
  <c r="I9" i="1"/>
  <c r="K7" i="1"/>
  <c r="J9" i="1"/>
  <c r="N14" i="7" s="1"/>
  <c r="E15" i="5" l="1"/>
  <c r="E71" i="5"/>
  <c r="E43" i="5"/>
  <c r="U13" i="6"/>
  <c r="U18" i="6"/>
  <c r="U21" i="6"/>
  <c r="I15" i="6"/>
  <c r="K15" i="6" s="1"/>
  <c r="K14" i="6"/>
  <c r="K28" i="6" s="1"/>
  <c r="E28" i="1" s="1"/>
  <c r="E29" i="1" s="1"/>
  <c r="L15" i="6"/>
  <c r="N15" i="6" s="1"/>
  <c r="N14" i="6"/>
  <c r="F15" i="6"/>
  <c r="H15" i="6" s="1"/>
  <c r="U15" i="6" s="1"/>
  <c r="H14" i="6"/>
  <c r="O15" i="6"/>
  <c r="Q15" i="6" s="1"/>
  <c r="Q14" i="6"/>
  <c r="U11" i="6"/>
  <c r="R17" i="6"/>
  <c r="R18" i="6" s="1"/>
  <c r="T18" i="6" s="1"/>
  <c r="O18" i="6"/>
  <c r="Q18" i="6" s="1"/>
  <c r="L19" i="6"/>
  <c r="N19" i="6" s="1"/>
  <c r="U19" i="6" s="1"/>
  <c r="U22" i="6"/>
  <c r="U27" i="6"/>
  <c r="V27" i="6" s="1"/>
  <c r="W27" i="6" s="1"/>
  <c r="U24" i="6"/>
  <c r="V24" i="6" s="1"/>
  <c r="W24" i="6" s="1"/>
  <c r="U23" i="6"/>
  <c r="V23" i="6" s="1"/>
  <c r="W23" i="6" s="1"/>
  <c r="U26" i="6"/>
  <c r="V26" i="6" s="1"/>
  <c r="W26" i="6" s="1"/>
  <c r="U25" i="6"/>
  <c r="V25" i="6" s="1"/>
  <c r="W25" i="6" s="1"/>
  <c r="E29" i="5"/>
  <c r="E57" i="5"/>
  <c r="Q17" i="1"/>
  <c r="P18" i="1"/>
  <c r="Q33" i="1"/>
  <c r="M11" i="1"/>
  <c r="D13" i="1"/>
  <c r="N19" i="1"/>
  <c r="G32" i="1"/>
  <c r="P16" i="1"/>
  <c r="O13" i="1"/>
  <c r="M33" i="1"/>
  <c r="E32" i="1"/>
  <c r="N33" i="1"/>
  <c r="O14" i="1"/>
  <c r="E11" i="1"/>
  <c r="O19" i="1"/>
  <c r="N11" i="1"/>
  <c r="R11" i="1" s="1"/>
  <c r="E33" i="1"/>
  <c r="P19" i="1"/>
  <c r="G18" i="1"/>
  <c r="N13" i="1"/>
  <c r="H15" i="1"/>
  <c r="G14" i="1"/>
  <c r="F13" i="1"/>
  <c r="Q32" i="1"/>
  <c r="E23" i="1"/>
  <c r="D33" i="1"/>
  <c r="E9" i="11"/>
  <c r="E23" i="11"/>
  <c r="E44" i="11"/>
  <c r="E30" i="11"/>
  <c r="E51" i="11"/>
  <c r="E37" i="11"/>
  <c r="E16" i="11"/>
  <c r="E58" i="11"/>
  <c r="D18" i="1"/>
  <c r="D32" i="1"/>
  <c r="O16" i="1"/>
  <c r="O11" i="1"/>
  <c r="O33" i="1"/>
  <c r="D24" i="1"/>
  <c r="F32" i="1"/>
  <c r="K9" i="1"/>
  <c r="K22" i="1" s="1"/>
  <c r="K27" i="1" s="1"/>
  <c r="K31" i="1" s="1"/>
  <c r="K38" i="1" s="1"/>
  <c r="N32" i="1"/>
  <c r="H24" i="1"/>
  <c r="G11" i="1"/>
  <c r="M32" i="1"/>
  <c r="M19" i="1"/>
  <c r="R19" i="1" s="1"/>
  <c r="M34" i="1"/>
  <c r="G23" i="1"/>
  <c r="P17" i="1"/>
  <c r="E14" i="1"/>
  <c r="G17" i="1"/>
  <c r="P32" i="1"/>
  <c r="G33" i="1"/>
  <c r="F11" i="1"/>
  <c r="Q14" i="1"/>
  <c r="G13" i="1"/>
  <c r="N18" i="1"/>
  <c r="M12" i="1"/>
  <c r="H12" i="1"/>
  <c r="H32" i="1"/>
  <c r="N12" i="1"/>
  <c r="E24" i="1"/>
  <c r="H33" i="1"/>
  <c r="F18" i="1"/>
  <c r="F15" i="1"/>
  <c r="P14" i="1"/>
  <c r="E13" i="1"/>
  <c r="Q23" i="1"/>
  <c r="M17" i="1"/>
  <c r="M24" i="1"/>
  <c r="F14" i="1"/>
  <c r="H16" i="1"/>
  <c r="P24" i="1"/>
  <c r="N24" i="1"/>
  <c r="O15" i="1"/>
  <c r="O18" i="1"/>
  <c r="P34" i="1"/>
  <c r="Q13" i="1"/>
  <c r="N16" i="1"/>
  <c r="D17" i="1"/>
  <c r="J22" i="1"/>
  <c r="J27" i="1" s="1"/>
  <c r="J31" i="1" s="1"/>
  <c r="J38" i="1" s="1"/>
  <c r="Q19" i="1"/>
  <c r="M14" i="1"/>
  <c r="N15" i="1"/>
  <c r="P33" i="1"/>
  <c r="G19" i="1"/>
  <c r="E15" i="1"/>
  <c r="D14" i="1"/>
  <c r="Q11" i="1"/>
  <c r="H19" i="1"/>
  <c r="M18" i="1"/>
  <c r="F17" i="1"/>
  <c r="E12" i="1"/>
  <c r="O12" i="1"/>
  <c r="H17" i="1"/>
  <c r="D23" i="1"/>
  <c r="Q34" i="1"/>
  <c r="Q12" i="1"/>
  <c r="M13" i="1"/>
  <c r="O17" i="1"/>
  <c r="Q15" i="1"/>
  <c r="O24" i="1"/>
  <c r="P23" i="1"/>
  <c r="E16" i="1"/>
  <c r="D11" i="1"/>
  <c r="I22" i="1"/>
  <c r="I27" i="1" s="1"/>
  <c r="I31" i="1" s="1"/>
  <c r="I38" i="1" s="1"/>
  <c r="R9" i="1"/>
  <c r="R22" i="1" s="1"/>
  <c r="R31" i="1" s="1"/>
  <c r="R38" i="1" s="1"/>
  <c r="M14" i="7"/>
  <c r="G24" i="1"/>
  <c r="N34" i="1"/>
  <c r="N14" i="1"/>
  <c r="H18" i="1"/>
  <c r="M15" i="1"/>
  <c r="P12" i="1"/>
  <c r="P15" i="1"/>
  <c r="D15" i="1"/>
  <c r="N23" i="1"/>
  <c r="G16" i="1"/>
  <c r="F33" i="1"/>
  <c r="F23" i="1"/>
  <c r="Q16" i="1"/>
  <c r="G15" i="1"/>
  <c r="H14" i="1"/>
  <c r="D16" i="1"/>
  <c r="E17" i="1"/>
  <c r="H11" i="1"/>
  <c r="O34" i="1"/>
  <c r="G12" i="1"/>
  <c r="F16" i="1"/>
  <c r="O32" i="1"/>
  <c r="D19" i="1"/>
  <c r="O23" i="1"/>
  <c r="D12" i="1"/>
  <c r="N17" i="1"/>
  <c r="M16" i="1"/>
  <c r="E18" i="1"/>
  <c r="H23" i="1"/>
  <c r="Q24" i="1"/>
  <c r="F24" i="1"/>
  <c r="F12" i="1"/>
  <c r="M23" i="1"/>
  <c r="E19" i="1"/>
  <c r="P11" i="1"/>
  <c r="Q18" i="1"/>
  <c r="F19" i="1"/>
  <c r="P13" i="1"/>
  <c r="W8" i="6"/>
  <c r="S9" i="1"/>
  <c r="S22" i="1" s="1"/>
  <c r="S31" i="1" s="1"/>
  <c r="S38" i="1" s="1"/>
  <c r="N28" i="6" l="1"/>
  <c r="H28" i="6"/>
  <c r="D28" i="1" s="1"/>
  <c r="D29" i="1" s="1"/>
  <c r="V18" i="6"/>
  <c r="W18" i="6" s="1"/>
  <c r="V15" i="6"/>
  <c r="W15" i="6" s="1"/>
  <c r="U14" i="6"/>
  <c r="U28" i="6" s="1"/>
  <c r="V21" i="6"/>
  <c r="W21" i="6" s="1"/>
  <c r="V22" i="6"/>
  <c r="W22" i="6" s="1"/>
  <c r="V13" i="6"/>
  <c r="W13" i="6" s="1"/>
  <c r="Q28" i="6"/>
  <c r="G28" i="1" s="1"/>
  <c r="G29" i="1" s="1"/>
  <c r="V11" i="6"/>
  <c r="W11" i="6" s="1"/>
  <c r="F28" i="1"/>
  <c r="F29" i="1" s="1"/>
  <c r="O19" i="6"/>
  <c r="Q19" i="6" s="1"/>
  <c r="R19" i="6"/>
  <c r="T19" i="6" s="1"/>
  <c r="T28" i="6" s="1"/>
  <c r="H28" i="1" s="1"/>
  <c r="H29" i="1" s="1"/>
  <c r="F36" i="1"/>
  <c r="D36" i="1"/>
  <c r="E36" i="1"/>
  <c r="I36" i="1" s="1"/>
  <c r="G36" i="1"/>
  <c r="H36" i="1"/>
  <c r="E23" i="14"/>
  <c r="E30" i="14" s="1"/>
  <c r="G23" i="14"/>
  <c r="G30" i="14" s="1"/>
  <c r="F23" i="14"/>
  <c r="F30" i="14" s="1"/>
  <c r="H30" i="14"/>
  <c r="D23" i="14"/>
  <c r="I13" i="1"/>
  <c r="J13" i="1" s="1"/>
  <c r="K13" i="1" s="1"/>
  <c r="R33" i="1"/>
  <c r="S33" i="1" s="1"/>
  <c r="T33" i="1" s="1"/>
  <c r="R13" i="1"/>
  <c r="S13" i="1" s="1"/>
  <c r="T13" i="1" s="1"/>
  <c r="I23" i="1"/>
  <c r="J23" i="1" s="1"/>
  <c r="K23" i="1" s="1"/>
  <c r="R18" i="1"/>
  <c r="S18" i="1" s="1"/>
  <c r="T18" i="1" s="1"/>
  <c r="R32" i="1"/>
  <c r="S32" i="1" s="1"/>
  <c r="T32" i="1" s="1"/>
  <c r="Q25" i="1"/>
  <c r="I33" i="1"/>
  <c r="J33" i="1" s="1"/>
  <c r="K33" i="1" s="1"/>
  <c r="I17" i="1"/>
  <c r="J17" i="1" s="1"/>
  <c r="K17" i="1" s="1"/>
  <c r="G25" i="1"/>
  <c r="E25" i="1"/>
  <c r="I14" i="1"/>
  <c r="J14" i="1" s="1"/>
  <c r="K14" i="1" s="1"/>
  <c r="R12" i="1"/>
  <c r="S12" i="1" s="1"/>
  <c r="T12" i="1" s="1"/>
  <c r="P25" i="1"/>
  <c r="H25" i="1"/>
  <c r="T9" i="1"/>
  <c r="T22" i="1" s="1"/>
  <c r="T31" i="1" s="1"/>
  <c r="T38" i="1" s="1"/>
  <c r="O14" i="7"/>
  <c r="R16" i="1"/>
  <c r="S16" i="1" s="1"/>
  <c r="T16" i="1" s="1"/>
  <c r="I32" i="1"/>
  <c r="J32" i="1" s="1"/>
  <c r="K32" i="1" s="1"/>
  <c r="D25" i="1"/>
  <c r="M25" i="1"/>
  <c r="S19" i="1"/>
  <c r="T19" i="1" s="1"/>
  <c r="I24" i="1"/>
  <c r="J24" i="1" s="1"/>
  <c r="K24" i="1" s="1"/>
  <c r="R24" i="1"/>
  <c r="S24" i="1" s="1"/>
  <c r="T24" i="1" s="1"/>
  <c r="N25" i="1"/>
  <c r="I15" i="1"/>
  <c r="J15" i="1" s="1"/>
  <c r="K15" i="1" s="1"/>
  <c r="G20" i="1"/>
  <c r="I18" i="1"/>
  <c r="J18" i="1" s="1"/>
  <c r="K18" i="1" s="1"/>
  <c r="I34" i="1"/>
  <c r="J34" i="1" s="1"/>
  <c r="K34" i="1" s="1"/>
  <c r="P36" i="1"/>
  <c r="R15" i="1"/>
  <c r="Q36" i="1"/>
  <c r="R17" i="1"/>
  <c r="S17" i="1" s="1"/>
  <c r="T17" i="1" s="1"/>
  <c r="I12" i="1"/>
  <c r="J12" i="1" s="1"/>
  <c r="K12" i="1" s="1"/>
  <c r="N20" i="1"/>
  <c r="I19" i="1"/>
  <c r="J19" i="1" s="1"/>
  <c r="K19" i="1" s="1"/>
  <c r="M36" i="1"/>
  <c r="O20" i="1"/>
  <c r="O36" i="1"/>
  <c r="R14" i="1"/>
  <c r="S14" i="1" s="1"/>
  <c r="T14" i="1" s="1"/>
  <c r="P20" i="1"/>
  <c r="H20" i="1"/>
  <c r="N36" i="1"/>
  <c r="I16" i="1"/>
  <c r="J16" i="1" s="1"/>
  <c r="K16" i="1" s="1"/>
  <c r="D20" i="1"/>
  <c r="R23" i="1"/>
  <c r="S23" i="1" s="1"/>
  <c r="T23" i="1" s="1"/>
  <c r="R34" i="1"/>
  <c r="S34" i="1" s="1"/>
  <c r="T34" i="1" s="1"/>
  <c r="Q20" i="1"/>
  <c r="M20" i="1"/>
  <c r="I11" i="1"/>
  <c r="F25" i="1"/>
  <c r="F20" i="1"/>
  <c r="E20" i="1"/>
  <c r="O25" i="1"/>
  <c r="L15" i="7"/>
  <c r="L16" i="7" s="1"/>
  <c r="K15" i="7"/>
  <c r="K16" i="7" s="1"/>
  <c r="J15" i="7"/>
  <c r="J16" i="7" s="1"/>
  <c r="S11" i="1"/>
  <c r="T11" i="1" s="1"/>
  <c r="V14" i="6" l="1"/>
  <c r="W14" i="6" s="1"/>
  <c r="I29" i="1"/>
  <c r="J29" i="1" s="1"/>
  <c r="I47" i="1" s="1"/>
  <c r="V19" i="6"/>
  <c r="W19" i="6" s="1"/>
  <c r="I28" i="1"/>
  <c r="J28" i="1" s="1"/>
  <c r="K28" i="1" s="1"/>
  <c r="K29" i="1" s="1"/>
  <c r="K36" i="1"/>
  <c r="E39" i="1"/>
  <c r="F15" i="7" s="1"/>
  <c r="F16" i="7" s="1"/>
  <c r="E40" i="1" s="1"/>
  <c r="E41" i="1" s="1"/>
  <c r="H39" i="1"/>
  <c r="I15" i="7" s="1"/>
  <c r="I16" i="7" s="1"/>
  <c r="H40" i="1" s="1"/>
  <c r="H41" i="1" s="1"/>
  <c r="G39" i="1"/>
  <c r="H15" i="7" s="1"/>
  <c r="H16" i="7" s="1"/>
  <c r="G40" i="1" s="1"/>
  <c r="G41" i="1" s="1"/>
  <c r="F39" i="1"/>
  <c r="G15" i="7" s="1"/>
  <c r="G16" i="7" s="1"/>
  <c r="F40" i="1" s="1"/>
  <c r="F41" i="1" s="1"/>
  <c r="D39" i="1"/>
  <c r="E15" i="7" s="1"/>
  <c r="R25" i="1"/>
  <c r="S25" i="1" s="1"/>
  <c r="T25" i="1" s="1"/>
  <c r="N39" i="1"/>
  <c r="I25" i="1"/>
  <c r="G46" i="1" s="1"/>
  <c r="P39" i="1"/>
  <c r="R20" i="1"/>
  <c r="R36" i="1"/>
  <c r="S36" i="1" s="1"/>
  <c r="T36" i="1" s="1"/>
  <c r="M39" i="1"/>
  <c r="Q39" i="1"/>
  <c r="S15" i="1"/>
  <c r="T15" i="1" s="1"/>
  <c r="I20" i="1"/>
  <c r="G45" i="1" s="1"/>
  <c r="J11" i="1"/>
  <c r="K11" i="1" s="1"/>
  <c r="O39" i="1"/>
  <c r="K25" i="1"/>
  <c r="W28" i="6" l="1"/>
  <c r="G47" i="1"/>
  <c r="K47" i="1" s="1"/>
  <c r="V28" i="6"/>
  <c r="I39" i="1"/>
  <c r="J36" i="1"/>
  <c r="G48" i="1"/>
  <c r="J20" i="1"/>
  <c r="I45" i="1" s="1"/>
  <c r="K45" i="1" s="1"/>
  <c r="J25" i="1"/>
  <c r="I46" i="1" s="1"/>
  <c r="K46" i="1" s="1"/>
  <c r="R39" i="1"/>
  <c r="S39" i="1" s="1"/>
  <c r="T39" i="1" s="1"/>
  <c r="S20" i="1"/>
  <c r="T20" i="1" s="1"/>
  <c r="K20" i="1"/>
  <c r="D19" i="13" s="1"/>
  <c r="E16" i="7"/>
  <c r="M15" i="7"/>
  <c r="N15" i="7" s="1"/>
  <c r="K39" i="1" l="1"/>
  <c r="I48" i="1"/>
  <c r="K48" i="1" s="1"/>
  <c r="J39" i="1"/>
  <c r="E17" i="13"/>
  <c r="E18" i="13"/>
  <c r="E14" i="13"/>
  <c r="E16" i="13"/>
  <c r="E15" i="13"/>
  <c r="O15" i="7"/>
  <c r="M16" i="7"/>
  <c r="D40" i="1"/>
  <c r="N16" i="7" l="1"/>
  <c r="O16" i="7" s="1"/>
  <c r="I40" i="1"/>
  <c r="D41" i="1"/>
  <c r="G49" i="1" l="1"/>
  <c r="J40" i="1"/>
  <c r="I41" i="1"/>
  <c r="K40" i="1" l="1"/>
  <c r="K41" i="1" s="1"/>
  <c r="I49" i="1"/>
  <c r="I50" i="1" s="1"/>
  <c r="J41" i="1"/>
  <c r="G50" i="1"/>
  <c r="K49" i="1" l="1"/>
  <c r="K50" i="1"/>
</calcChain>
</file>

<file path=xl/sharedStrings.xml><?xml version="1.0" encoding="utf-8"?>
<sst xmlns="http://schemas.openxmlformats.org/spreadsheetml/2006/main" count="1007" uniqueCount="269">
  <si>
    <t>Raison sociale du soumissionnaire :</t>
  </si>
  <si>
    <t>à compléter par le fournisseur</t>
  </si>
  <si>
    <t xml:space="preserve">Le présent bordereau de prix doit impérativement être accompagné d'un document de synthèse commerciale. </t>
  </si>
  <si>
    <t>Les propositions commerciales des soumissionnaires seront évaluées en fonction de :</t>
  </si>
  <si>
    <r>
      <t xml:space="preserve">- la compétitivité du </t>
    </r>
    <r>
      <rPr>
        <b/>
        <sz val="11"/>
        <rFont val="Calibri"/>
        <family val="2"/>
        <scheme val="minor"/>
      </rPr>
      <t>montant global</t>
    </r>
    <r>
      <rPr>
        <sz val="11"/>
        <rFont val="Calibri"/>
        <family val="2"/>
        <scheme val="minor"/>
      </rPr>
      <t xml:space="preserve"> proposé pour l'ensemble des prestations,</t>
    </r>
  </si>
  <si>
    <t>- pour chaque prestation, la compétitivité du forfait proposé,</t>
  </si>
  <si>
    <t>- pour la fourniture d'un progiciel, la compétitivité du prix proposé,</t>
  </si>
  <si>
    <t>- tout élément utile à la SNCF pour la bonne évaluation des offres.</t>
  </si>
  <si>
    <t>Onglet "Synthèse"</t>
  </si>
  <si>
    <t xml:space="preserve">Cet onglet reprend l'intégralité du périmètre ferme et optionnel du Contrat.  Il s'agit d'un onglet de synthèse reprenant les données de détail des autres onglets. Tous les coûts de la proposition du soummissionnaire doivent y figurer. </t>
  </si>
  <si>
    <t>Onglet "Prestations BUILD"</t>
  </si>
  <si>
    <r>
      <t xml:space="preserve">Cet onglet est à compléter par le soumissionnaire pour détailler </t>
    </r>
    <r>
      <rPr>
        <b/>
        <sz val="11"/>
        <rFont val="Calibri"/>
        <family val="2"/>
        <scheme val="minor"/>
      </rPr>
      <t xml:space="preserve">les charges </t>
    </r>
    <r>
      <rPr>
        <sz val="11"/>
        <rFont val="Calibri"/>
        <family val="2"/>
        <scheme val="minor"/>
      </rPr>
      <t xml:space="preserve">prévues à la prestation pour la phase de projet (Build). </t>
    </r>
  </si>
  <si>
    <t>Onglet "Prestations RUN"</t>
  </si>
  <si>
    <r>
      <t xml:space="preserve">Cet onglet est à compléter par le soumissionnaire pour détailler </t>
    </r>
    <r>
      <rPr>
        <b/>
        <sz val="11"/>
        <rFont val="Calibri"/>
        <family val="2"/>
        <scheme val="minor"/>
      </rPr>
      <t xml:space="preserve">les charges </t>
    </r>
    <r>
      <rPr>
        <sz val="11"/>
        <rFont val="Calibri"/>
        <family val="2"/>
        <scheme val="minor"/>
      </rPr>
      <t xml:space="preserve">prévues pour des prestations en phase d'exécution (Run). </t>
    </r>
  </si>
  <si>
    <t>Onglet "Profils"</t>
  </si>
  <si>
    <r>
      <t xml:space="preserve">Cet onglet est à compléter par le soumissionnaire en mentionnant </t>
    </r>
    <r>
      <rPr>
        <b/>
        <sz val="11"/>
        <rFont val="Calibri"/>
        <family val="2"/>
        <scheme val="minor"/>
      </rPr>
      <t xml:space="preserve">les TJM </t>
    </r>
    <r>
      <rPr>
        <sz val="11"/>
        <rFont val="Calibri"/>
        <family val="2"/>
        <scheme val="minor"/>
      </rPr>
      <t>des profils utilisés dans la réponse à la consultation.</t>
    </r>
  </si>
  <si>
    <t>Onglet " Licences et environnements"</t>
  </si>
  <si>
    <t>Onglet "Prestations OPTIONS"</t>
  </si>
  <si>
    <r>
      <t xml:space="preserve">Cet onglet est à compléter par le soumissionnaire pour détailler </t>
    </r>
    <r>
      <rPr>
        <b/>
        <sz val="11"/>
        <rFont val="Calibri"/>
        <family val="2"/>
        <scheme val="minor"/>
      </rPr>
      <t xml:space="preserve">les charges </t>
    </r>
    <r>
      <rPr>
        <sz val="11"/>
        <rFont val="Calibri"/>
        <family val="2"/>
        <scheme val="minor"/>
      </rPr>
      <t>prévues pour des prestations optionnelles qui pourront être levées par le Client à tout moment</t>
    </r>
  </si>
  <si>
    <t>Onglet " RFA"</t>
  </si>
  <si>
    <r>
      <t xml:space="preserve">Cet onglet permet de détailler les niveaux de </t>
    </r>
    <r>
      <rPr>
        <b/>
        <sz val="11"/>
        <rFont val="Calibri"/>
        <family val="2"/>
        <scheme val="minor"/>
      </rPr>
      <t>RFA</t>
    </r>
    <r>
      <rPr>
        <sz val="11"/>
        <rFont val="Calibri"/>
        <family val="2"/>
        <scheme val="minor"/>
      </rPr>
      <t xml:space="preserve"> proposés.</t>
    </r>
  </si>
  <si>
    <t>Onglet " Echéancier de paiement"</t>
  </si>
  <si>
    <t>Cet onglet permet de détailler l'échéancier de paiement proposé par le soumissionnaire.</t>
  </si>
  <si>
    <t>Merci de ne pas modifier cette feuille</t>
  </si>
  <si>
    <t>Prix</t>
  </si>
  <si>
    <t>Charges estimatives</t>
  </si>
  <si>
    <t>Période ferme</t>
  </si>
  <si>
    <t>Total période ferme</t>
  </si>
  <si>
    <t>Total période optionnelle</t>
  </si>
  <si>
    <t>Total Global</t>
  </si>
  <si>
    <t>Prestation</t>
  </si>
  <si>
    <t>Détails</t>
  </si>
  <si>
    <t>Année 1</t>
  </si>
  <si>
    <t>Année 2</t>
  </si>
  <si>
    <t>Année 3</t>
  </si>
  <si>
    <t>Année 4</t>
  </si>
  <si>
    <t>Année 5</t>
  </si>
  <si>
    <t>Année 6</t>
  </si>
  <si>
    <t>Année 7</t>
  </si>
  <si>
    <t>Année 8</t>
  </si>
  <si>
    <t>PRESTATIONS AU FORFAIT MISE EN ŒUVRE (BUILD)</t>
  </si>
  <si>
    <t>Cadrage</t>
  </si>
  <si>
    <t>Chantier 1</t>
  </si>
  <si>
    <t>Conception, y compris des architectures techniques, construction et modélisation de la cible</t>
  </si>
  <si>
    <t>Chantier 2</t>
  </si>
  <si>
    <t>Paramétrage de la solution</t>
  </si>
  <si>
    <t>Chantier 3</t>
  </si>
  <si>
    <t>Conception et réalisation des interfaces et flux de données</t>
  </si>
  <si>
    <t>Chantier 4</t>
  </si>
  <si>
    <t>Chantier 5</t>
  </si>
  <si>
    <t>Production des Reporting attendus</t>
  </si>
  <si>
    <t>Chantier 6</t>
  </si>
  <si>
    <t>Test et recettes</t>
  </si>
  <si>
    <t>Chantier 7</t>
  </si>
  <si>
    <t>Mise en production de la solution et VSR</t>
  </si>
  <si>
    <t>Chantier 8</t>
  </si>
  <si>
    <t>Chantier 9</t>
  </si>
  <si>
    <t>TOTAL PRESTATIONS AU FORFAIT Mise en œuvre (BUILD)</t>
  </si>
  <si>
    <t>PRESTATIONS AU FORFAIT (RUN)</t>
  </si>
  <si>
    <t>Maintenance en  Condition Opérationnelle</t>
  </si>
  <si>
    <t>assurée par l'intégrateur</t>
  </si>
  <si>
    <t>Pilotage et gouvernance</t>
  </si>
  <si>
    <t>TOTAL PRESTATIONS (RUN)</t>
  </si>
  <si>
    <t>LICENCES et SUPPORT (RUN) - TRANCHE FERME</t>
  </si>
  <si>
    <t xml:space="preserve">Licences, environnement et support </t>
  </si>
  <si>
    <t>TOTAL LICENCES &amp; SUPPORT</t>
  </si>
  <si>
    <t>PRESTATIONS - TRANCHES OPTIONNELLES</t>
  </si>
  <si>
    <t xml:space="preserve">Réversibilité </t>
  </si>
  <si>
    <t>TOTAL PRESTATIONS TRANCHES OPTIONNELLES</t>
  </si>
  <si>
    <t>Calcul RFA</t>
  </si>
  <si>
    <t>TOTAL PROJET + LICENCES et SUPPORTS</t>
  </si>
  <si>
    <t>RFA</t>
  </si>
  <si>
    <t>TOTAL Prestations + Licences &amp; Supports - RFA</t>
  </si>
  <si>
    <t>Périodes optionnelles</t>
  </si>
  <si>
    <t>Tranche ferme</t>
  </si>
  <si>
    <t>Prestations Build</t>
  </si>
  <si>
    <t>Prestations Run</t>
  </si>
  <si>
    <t>Licences &amp; Support</t>
  </si>
  <si>
    <t>Tranche optionnelle</t>
  </si>
  <si>
    <t>Prestations optionnelles</t>
  </si>
  <si>
    <t xml:space="preserve">TOTAL GENERAL </t>
  </si>
  <si>
    <t xml:space="preserve">Définition </t>
  </si>
  <si>
    <t xml:space="preserve">Niveau d'expertise </t>
  </si>
  <si>
    <t xml:space="preserve">Prestataire disposant d'une expérience de moins de 3 ans sur les compétences attendues </t>
  </si>
  <si>
    <t>Junior</t>
  </si>
  <si>
    <t xml:space="preserve">Prestataire disposant d'une expérience comprise entre 3 ans et 8 ans sur les compétences attendues </t>
  </si>
  <si>
    <t xml:space="preserve">Confirmé </t>
  </si>
  <si>
    <t xml:space="preserve">Prestataire disposant d'une expérience de plus de 8 ans sur les compétences attendues </t>
  </si>
  <si>
    <t xml:space="preserve">Senior </t>
  </si>
  <si>
    <t xml:space="preserve">Profils </t>
  </si>
  <si>
    <t>Prix journalier (€ H.T)</t>
  </si>
  <si>
    <t>Senior</t>
  </si>
  <si>
    <t>Proposition à compléter par le soumissionnaire</t>
  </si>
  <si>
    <t>Directeur de Projet</t>
  </si>
  <si>
    <t>Formateur</t>
  </si>
  <si>
    <t>Chef de projet Fonctionnel</t>
  </si>
  <si>
    <t xml:space="preserve">Chef de projet technique </t>
  </si>
  <si>
    <t xml:space="preserve">Consultant Sécurité </t>
  </si>
  <si>
    <t xml:space="preserve">Analyste Concepteur </t>
  </si>
  <si>
    <t>Développeur progiciel</t>
  </si>
  <si>
    <t>Administrateur (Base de données,…)</t>
  </si>
  <si>
    <t xml:space="preserve">Expert technique </t>
  </si>
  <si>
    <t>Autre profil 1 (libellé à préciser)</t>
  </si>
  <si>
    <t>Autre profil 2 (libellé à préciser)</t>
  </si>
  <si>
    <t>Autre profil 3 (libellé à préciser)</t>
  </si>
  <si>
    <t>Autre profil 4 (libellé à préciser)</t>
  </si>
  <si>
    <t>Détail</t>
  </si>
  <si>
    <t>TOTAL Charge (j.h)</t>
  </si>
  <si>
    <t>Total
Prix forfaitaire € HT</t>
  </si>
  <si>
    <t>Jun.</t>
  </si>
  <si>
    <t>Conf.</t>
  </si>
  <si>
    <t>Sén.</t>
  </si>
  <si>
    <t>PRESTATIONS  AU FORFAIT</t>
  </si>
  <si>
    <t xml:space="preserve">Taux journalier </t>
  </si>
  <si>
    <t>Total</t>
  </si>
  <si>
    <t>Nom de l'éditeur</t>
  </si>
  <si>
    <t xml:space="preserve">Année 1 </t>
  </si>
  <si>
    <t>Quantité</t>
  </si>
  <si>
    <t xml:space="preserve">Prix Unitaire € HT Remisé par an </t>
  </si>
  <si>
    <t>Total annuel
(HT)</t>
  </si>
  <si>
    <t>Total  €HT Coûts des logiciels et environnements pour la tranche ferme</t>
  </si>
  <si>
    <t>Produits</t>
  </si>
  <si>
    <t>Descriptif</t>
  </si>
  <si>
    <t>Métrique</t>
  </si>
  <si>
    <t>Nombre de licences dans le pack</t>
  </si>
  <si>
    <t>Prix Unitaire € HT Remisé par an</t>
  </si>
  <si>
    <r>
      <rPr>
        <b/>
        <u/>
        <sz val="10"/>
        <color theme="1"/>
        <rFont val="Calibri"/>
        <family val="2"/>
        <scheme val="minor"/>
      </rPr>
      <t>Nota</t>
    </r>
    <r>
      <rPr>
        <u/>
        <sz val="10"/>
        <color theme="1"/>
        <rFont val="Calibri"/>
        <family val="2"/>
        <scheme val="minor"/>
      </rPr>
      <t xml:space="preserve"> :
</t>
    </r>
    <r>
      <rPr>
        <sz val="10"/>
        <color theme="1"/>
        <rFont val="Calibri"/>
        <family val="2"/>
        <scheme val="minor"/>
      </rPr>
      <t xml:space="preserve">Cet onglet permet de détailler </t>
    </r>
    <r>
      <rPr>
        <b/>
        <sz val="10"/>
        <color theme="1"/>
        <rFont val="Calibri"/>
        <family val="2"/>
        <scheme val="minor"/>
      </rPr>
      <t>les niveaux de RFA</t>
    </r>
    <r>
      <rPr>
        <sz val="10"/>
        <color theme="1"/>
        <rFont val="Calibri"/>
        <family val="2"/>
        <scheme val="minor"/>
      </rPr>
      <t xml:space="preserve"> pour chaque palier de chiffre d'affaires.</t>
    </r>
  </si>
  <si>
    <t>Remise de fin d'année</t>
  </si>
  <si>
    <t xml:space="preserve">Tranche de chiffre d'affaire annuel H.T  minimum           </t>
  </si>
  <si>
    <t>Tranche de chiffre d'affaire annuel H.T  maximum</t>
  </si>
  <si>
    <t xml:space="preserve">Remise accordée (% du CA facturé) </t>
  </si>
  <si>
    <t>Estimation des RFA applicables au titre du Contrat</t>
  </si>
  <si>
    <t>TOTAL ESTIMATIF GLOBAL</t>
  </si>
  <si>
    <r>
      <rPr>
        <b/>
        <u/>
        <sz val="11"/>
        <color theme="1"/>
        <rFont val="Calibri"/>
        <family val="2"/>
        <scheme val="minor"/>
      </rPr>
      <t>Nota</t>
    </r>
    <r>
      <rPr>
        <u/>
        <sz val="11"/>
        <color theme="1"/>
        <rFont val="Calibri"/>
        <family val="2"/>
        <scheme val="minor"/>
      </rPr>
      <t xml:space="preserve"> :
</t>
    </r>
  </si>
  <si>
    <t>T0  = signature du contrat</t>
  </si>
  <si>
    <t>T0 options X  = déclenchement d'une option X</t>
  </si>
  <si>
    <t>Echéancier de paiement prévisionnel, défini selon le planning proposé.</t>
  </si>
  <si>
    <t>Paiement à 60 jours, date d'émission de facture</t>
  </si>
  <si>
    <t>Le paiement réel des options se fait en cas de levée de celles-ci et selon les modalités définies dans le présent échéancier sur une nouvelle date T0 options X</t>
  </si>
  <si>
    <t>Le complet paiement des livrables et des chantiers se fait sous réserve de l'absence de réserve sur les livrables et chantiers correspondands, selon les principes définis de Conditions de déblocage du paiement</t>
  </si>
  <si>
    <t>Prestations</t>
  </si>
  <si>
    <t>% du coût projet</t>
  </si>
  <si>
    <t>Conditions de déblocage du paiement</t>
  </si>
  <si>
    <t>Montant Total</t>
  </si>
  <si>
    <t>Jalon de facturation 1</t>
  </si>
  <si>
    <t>Démarrage projet</t>
  </si>
  <si>
    <t>Jalon de facturation 2</t>
  </si>
  <si>
    <t>Validation des spécifications techniques par le Client</t>
  </si>
  <si>
    <t>Jalon de facturation 3</t>
  </si>
  <si>
    <t>Livraison</t>
  </si>
  <si>
    <t>Jalon de facturation 4</t>
  </si>
  <si>
    <t>Signature du PV de recette provisoire</t>
  </si>
  <si>
    <t>Jalon de facturation 5</t>
  </si>
  <si>
    <t>Signature du PV de recette définitive</t>
  </si>
  <si>
    <t>Total Prestations Build</t>
  </si>
  <si>
    <t>Type de facturation</t>
  </si>
  <si>
    <t>Terme</t>
  </si>
  <si>
    <t>Maintenance  Conditions Opérationnelles</t>
  </si>
  <si>
    <t>Terme échu</t>
  </si>
  <si>
    <t>LICENCES &amp; SUPPORT (RUN) - TRANCHE FERME</t>
  </si>
  <si>
    <t>Conditions de déblocage du paiement / Terme</t>
  </si>
  <si>
    <t>Facturation à la reception et activation des licences</t>
  </si>
  <si>
    <t>PV SNCF de reception des licences</t>
  </si>
  <si>
    <t>Environnements, hébergement…</t>
  </si>
  <si>
    <t>Maintenance</t>
  </si>
  <si>
    <t>Facturation annuelle</t>
  </si>
  <si>
    <t>Terme à échoir</t>
  </si>
  <si>
    <t>Support</t>
  </si>
  <si>
    <t>TRANCHES OPTIONNELLES</t>
  </si>
  <si>
    <t>Facturation en fin de chantier</t>
  </si>
  <si>
    <t>PV SNCF de validation du chantier</t>
  </si>
  <si>
    <t>Facturation au réel</t>
  </si>
  <si>
    <t>PV SNCF de validation de l'évolution</t>
  </si>
  <si>
    <t>Rappel des durées :</t>
  </si>
  <si>
    <t>Période ferme (en année)</t>
  </si>
  <si>
    <t>Période optionnelle (en année)</t>
  </si>
  <si>
    <t>Années</t>
  </si>
  <si>
    <t>Prix public Unitaire  par an ( € HT)</t>
  </si>
  <si>
    <t>Le fournisseur propose une remise commerciale annuelle, calculée sur le chiffre d'affaires facturé à SNCF, réalisé au titre de ce contrat, et de tout le chiffre d’affaire réalisé par les bénéficiaires dans les conditions du présent marché. Les taux de remise (%) applicables par tranche de chiffre d'affaires encaissé sont repris dans le tableau ci-après.
Le calcul automatique réalisé sera pris en compte pour le classement des offres dans l'analyse globale. Le montant affiché n'est qu'une estimation pour l'analyse et n'est pas engageant, contrairement aux pourcentages détaillés qui le sont.</t>
  </si>
  <si>
    <t>Consultation de Marché SNCF n°2025DOS0466827</t>
  </si>
  <si>
    <t xml:space="preserve">Projet Plateforme d'évaluation candidats à distance </t>
  </si>
  <si>
    <t>Support éditeur</t>
  </si>
  <si>
    <t>Environnement de pré-production</t>
  </si>
  <si>
    <t xml:space="preserve">Réversibilité sortante </t>
  </si>
  <si>
    <t xml:space="preserve">Formations et onboarding </t>
  </si>
  <si>
    <t xml:space="preserve">Déploiement, Gestion des Habilitations et Conduite du Changement (dont formations) </t>
  </si>
  <si>
    <t xml:space="preserve">Reprise de données (création et chargement de 40 tests et 10 mises en situation) </t>
  </si>
  <si>
    <t>Création et chargement de 10 nouveaux tests et 8 mises en situation / an</t>
  </si>
  <si>
    <t>Création et chargement d'une mise en situation / an</t>
  </si>
  <si>
    <t xml:space="preserve">Création et chargement d'un  nouveaux test / an </t>
  </si>
  <si>
    <t xml:space="preserve">Options </t>
  </si>
  <si>
    <t xml:space="preserve">Charge j.h ou quantité </t>
  </si>
  <si>
    <t xml:space="preserve">Prix unitaire </t>
  </si>
  <si>
    <t>Commentaires du fournisseur</t>
  </si>
  <si>
    <t xml:space="preserve">Explications du fournisseur </t>
  </si>
  <si>
    <t>Commentaires SNCF / besoin exprimé au CDC</t>
  </si>
  <si>
    <t>Formations &amp; Onboading</t>
  </si>
  <si>
    <r>
      <rPr>
        <b/>
        <u/>
        <sz val="11"/>
        <color theme="1"/>
        <rFont val="Calibri"/>
        <family val="2"/>
        <scheme val="minor"/>
      </rPr>
      <t>Nota</t>
    </r>
    <r>
      <rPr>
        <u/>
        <sz val="11"/>
        <color theme="1"/>
        <rFont val="Calibri"/>
        <family val="2"/>
        <scheme val="minor"/>
      </rPr>
      <t xml:space="preserve"> :
</t>
    </r>
    <r>
      <rPr>
        <sz val="11"/>
        <color theme="1"/>
        <rFont val="Calibri"/>
        <family val="2"/>
        <scheme val="minor"/>
      </rPr>
      <t xml:space="preserve">Cet onglet est à compléter par le soumissionnaire pour détailler </t>
    </r>
    <r>
      <rPr>
        <b/>
        <sz val="11"/>
        <color theme="1"/>
        <rFont val="Calibri"/>
        <family val="2"/>
        <scheme val="minor"/>
      </rPr>
      <t>les charges</t>
    </r>
    <r>
      <rPr>
        <sz val="11"/>
        <color theme="1"/>
        <rFont val="Calibri"/>
        <family val="2"/>
        <scheme val="minor"/>
      </rPr>
      <t xml:space="preserve"> sur chacun des profils du dispositif proposé. Le soumissionnaire est libre d'utiliser tout ou partie des profils proposés et d'ajouter d'autres profils (au maximum 4) dans la grille.
Les taux journaliers sont automatiquement repris de l'onglet Profils et les colonnes Total (D et E) sont calculées automatiquement.
</t>
    </r>
    <r>
      <rPr>
        <b/>
        <sz val="16"/>
        <color rgb="FFC00000"/>
        <rFont val="Calibri"/>
        <family val="2"/>
        <scheme val="minor"/>
      </rPr>
      <t>Seules les cellules en jaune peuvent être saisies</t>
    </r>
  </si>
  <si>
    <t>SNCF souhaite connaitre le coût unitaire d'un webinaire et d'un atelier en français pour les administrateurs et recruteurs pour l’utilisation de la SOLUTION, et pour l’appui lors de la création et mise à disposition de nouvelles évaluations.</t>
  </si>
  <si>
    <t xml:space="preserve">Seules les cases jaunes peuvent être saisies </t>
  </si>
  <si>
    <t>1 évolution complexe en année 3</t>
  </si>
  <si>
    <t>2 évolutions simples par an</t>
  </si>
  <si>
    <t>1 évolution moyenne en année 2 et 3</t>
  </si>
  <si>
    <t>1 Formation et onboarding par an</t>
  </si>
  <si>
    <t>Création et chargement de 10 nouveaux tests par an</t>
  </si>
  <si>
    <t>Création et chargement de 8 nouvelles mises en situation par an</t>
  </si>
  <si>
    <t>SNCF souhaite connaitre le chiffrage forfaitaire pour une prestation de réversibilité sortante autre que la restitution de données gratuites prévues au contrat.</t>
  </si>
  <si>
    <t>SNCF souhaite connaitre le coût unitaire de la création et du chargement d'un nouveau test.</t>
  </si>
  <si>
    <t>Catalogue de prestations optionnelles</t>
  </si>
  <si>
    <t xml:space="preserve">"Changements qui n'affectent qu'une petite partie du système et qui sont généralement faciles à mettre en œuvre.
Par exemple : mises à jour de l'interface utilisateur, modifications de textes, ajustements de paramètres de configuration.
Caractéristiques :
•	Temps de développement : généralement court (quelques heures à quelques jours).
•	Impact : limité, peu de risques de perturbations majeures du système.
•	Ressources : peu de ressources nécessaires, souvent réalisable par un seul développeur.
•	Tests : tests limités requis, principalement des tests unitaires et des tests de régression simples."	</t>
  </si>
  <si>
    <t>"Changements qui impliquent plusieurs composants ou modules du système, nécessitant une planification et une coordination plus importantes.
Par exemple : ajout de nouvelles fonctionnalités, interopérabilité avec des services externes.
Caractéristiques :
•	Temps de développement : modéré (quelques jours à quelques semaines).
•	Impact : plus large, peut affecter plusieurs parties du système, nécessitant des tests plus approfondis.
•	Ressources : peut nécessiter une petite équipe de développeurs, ainsi que des ressources supplémentaires pour la gestion de projet et les tests.
•	Tests : tests unitaires, tests d'intégration et tests de régression plus complets, parfois des tests utilisateur."</t>
  </si>
  <si>
    <t xml:space="preserve">"Changements qui nécessitent une refonte significative de l'architecture du système, impliquant souvent de nombreux composants et parties prenantes.
Par exemple : refonte complète de l'interface utilisateur, ajout de modules majeurs ou intégration complexe avec plusieurs systèmes externes, réécriture du logiciel pour améliorer la maintenabilité, l’accessibilité et l'évolutivité.
Caractéristiques :
•	Temps de Développement : long (plusieurs semaines à plusieurs mois).
•	Impact : très large, risque élevé de perturbations, nécessitant une planification et une gestion de projet détaillées.
•	Ressources : grande équipe de développement, y compris des architectes logiciels, des experts en sécurité, des testeurs spécialisés, et potentiellement des consultants externes.
•	Tests : tests exhaustifs nécessaires, y compris tests unitaires, tests d'intégration, tests de performance, tests de charge, tests de sécurité, et souvent des phases de test bêta avec des utilisateurs finaux."	</t>
  </si>
  <si>
    <t>Précisez le détail de ce que comprend la prestation</t>
  </si>
  <si>
    <t>Evolution simple (SNCF attend un coût forfaitaire maximal qui pourra être revu à la baisse en cours d'exécution du contrat)</t>
  </si>
  <si>
    <t>Evolution moyenne (SNCF attend un coût forfaitaire maximal qui pourra être revu à la baisse en cours d'exécution du contrat)</t>
  </si>
  <si>
    <t>Evolution complexe (SNCF attend un coût forfaitaire maximal qui pourra être revu à la baisse en cours d'exécution du contrat)</t>
  </si>
  <si>
    <t>le fournisseur précise le dispositif (nbre de jours hommes maximum et profils)</t>
  </si>
  <si>
    <t xml:space="preserve">Scénario d'analyse financier </t>
  </si>
  <si>
    <t xml:space="preserve">A des fins d'analyse financière et de comparaison des offres, l'hypothèse prise sera la suivante : 
Réversibilité sortante : levée en année 5
Création et chargement de nouveau test : 10 par an
Mise en situation : 8 par an
Evolutions simples : 2 par an 
Evolutions moyennes : 1 par an sur les années 2 et 3 
Evolutions complexes : 1 sur l'année 3 </t>
  </si>
  <si>
    <t>Création et chargement de 8 mises en situation / an</t>
  </si>
  <si>
    <t xml:space="preserve">Prix applicable pour l'envoi illimité de tests par an </t>
  </si>
  <si>
    <t>Illimité</t>
  </si>
  <si>
    <t xml:space="preserve">Le fournisseur précise si l'envoi illimité de tests est possible dans son business modèle, le cas échéant, le fournisseur devra indiquer la capacité maximale d'encoi de tests / an </t>
  </si>
  <si>
    <t xml:space="preserve">Le fournisseur précise si l'envoi illimité de mises en situation est possible dans son business modèle, le cas échéant, le fournisseur devra indiquer la capacité maximale d'encoi de tests / an </t>
  </si>
  <si>
    <t>Commentaires (détail de la métrique et modele de tarification proposé)</t>
  </si>
  <si>
    <t>Le fournisseur décrit ce qu'inclut le coût d'accès à la plateforme SaaS (hébergement, maintenance, nbre de profil administrateur, profil utilisateur, licence nominative, etc.)</t>
  </si>
  <si>
    <r>
      <t xml:space="preserve">Nombre de tests envoyés par an </t>
    </r>
    <r>
      <rPr>
        <sz val="10"/>
        <color rgb="FFFF0000"/>
        <rFont val="Calibri"/>
        <family val="2"/>
        <scheme val="minor"/>
      </rPr>
      <t>(ne pas chiffrer cette ligne)</t>
    </r>
  </si>
  <si>
    <r>
      <t xml:space="preserve">Nombre de mises en situation envoyées par an </t>
    </r>
    <r>
      <rPr>
        <sz val="10"/>
        <color rgb="FFFF0000"/>
        <rFont val="Calibri"/>
        <family val="2"/>
        <scheme val="minor"/>
      </rPr>
      <t>(ne pas chiffrer cette ligne)</t>
    </r>
  </si>
  <si>
    <t>Autres coûts</t>
  </si>
  <si>
    <t xml:space="preserve">Accès Plateforme SaaS 
Utilisateurs : 
- Candidats nbre illimité 
- Nbre de recruteurs : 250 (au plus)
- Nbre d'administrateurs : 13 (au plus) </t>
  </si>
  <si>
    <t>Nbre de tests envoyés : entre 100 000 et 200 000</t>
  </si>
  <si>
    <t>Nbre de tests envoyés : entre 200 001 et 300 00</t>
  </si>
  <si>
    <t xml:space="preserve">Nbre de mises en situation : entre 3 000 et 4 000 </t>
  </si>
  <si>
    <t>Nbre de mises en situation : entre 3 001 et 5 000</t>
  </si>
  <si>
    <t>Nombre de tests envoyés par mail ayant une durée totale de 1h30</t>
  </si>
  <si>
    <t xml:space="preserve">Nombre de tests envoyés par mail ayant une durée totalee de 1h </t>
  </si>
  <si>
    <t xml:space="preserve">Nombre de tests envoyés par mail ayant une durée totale de 35 mins </t>
  </si>
  <si>
    <t xml:space="preserve">Nombre de mises en situations envoyées par mail ayant une durée totale de 30 mins </t>
  </si>
  <si>
    <t xml:space="preserve">Nombre de mises en situations envoyées par mail ayant une durée totale de 55 mins </t>
  </si>
  <si>
    <t xml:space="preserve">Si applivable </t>
  </si>
  <si>
    <t>Si applicable à au business modèle</t>
  </si>
  <si>
    <r>
      <rPr>
        <b/>
        <sz val="10"/>
        <color rgb="FFFF0000"/>
        <rFont val="Calibri"/>
        <family val="2"/>
        <scheme val="minor"/>
      </rPr>
      <t xml:space="preserve">TRANCHE OPTIONNELLE DE PERIMETRE </t>
    </r>
    <r>
      <rPr>
        <sz val="10"/>
        <color rgb="FFFF0000"/>
        <rFont val="Calibri"/>
        <family val="2"/>
        <scheme val="minor"/>
      </rPr>
      <t xml:space="preserve">
</t>
    </r>
    <r>
      <rPr>
        <sz val="10"/>
        <rFont val="Calibri"/>
        <family val="2"/>
        <scheme val="minor"/>
      </rPr>
      <t xml:space="preserve">SNCF souhaite bénéficier d'une price-list négociée pour toute extension de besoin (volumétrie non engageante).
Le soumissionnaire doit remplir le tableau de prix ci-dessous qui définit les conditions de prix pour d'éventuels utilisateurs supplémentaires.
Ces prix pourront être utilisés par tout Bénéficiaire SNCF pour commander  des licences, sans prérequis.
Pour toute licence perpetuelle vendue, le soumissionnaire doit indiquer dans une autre ligne le prix de la maintenance associée
</t>
    </r>
  </si>
  <si>
    <t>Nbre de recruteurs : entre 200 et 300</t>
  </si>
  <si>
    <t>Nbre de recruteurs : entre 301 et 400</t>
  </si>
  <si>
    <t>Nbre d'administrateurs : entre 20 et 50</t>
  </si>
  <si>
    <t>* SNCF se réserve le droit de lever l'option par licence / test / mise en situation unitaire (pas de minimum de commande).</t>
  </si>
  <si>
    <t>Le fournisseur est libre de proposer des lignes de coûts additionnelles si ces dernières répondent au besoin de la SNCF. Le cas échéant, il décrira dans cette case la prestation associée.</t>
  </si>
  <si>
    <t>Si applicable, fournisseur précise ce qu'inclut les coûts liés au support éditeur. Si cette prestation est déjà inclue dans le prix de l'abonnement SaaS alors non applicable.</t>
  </si>
  <si>
    <r>
      <rPr>
        <b/>
        <sz val="11"/>
        <color rgb="FFFF0000"/>
        <rFont val="Calibri"/>
        <family val="2"/>
        <scheme val="minor"/>
      </rPr>
      <t xml:space="preserve">Pour tous les onglets, le soumissionnaire fournira impérativement dans sa synthèse commerciale le détail du montant de chaque prestation forfaitaire proposée. </t>
    </r>
    <r>
      <rPr>
        <sz val="11"/>
        <color rgb="FFFF0000"/>
        <rFont val="Calibri"/>
        <family val="2"/>
        <scheme val="minor"/>
      </rPr>
      <t xml:space="preserve">
Il précisera notamment l'UO, sa composition, le TJM, le cas échéant, et le nombre de jours associés.</t>
    </r>
  </si>
  <si>
    <t>SNCF souhaite connaitre le coût unitaire de la création et du chargement d'une mise en situation candidat.</t>
  </si>
  <si>
    <t xml:space="preserve">Prix applicable pour l'envoi illimité  de mises en situation par an </t>
  </si>
  <si>
    <r>
      <rPr>
        <b/>
        <u/>
        <sz val="11"/>
        <color theme="1"/>
        <rFont val="Calibri"/>
        <family val="2"/>
        <scheme val="minor"/>
      </rPr>
      <t>Nota</t>
    </r>
    <r>
      <rPr>
        <u/>
        <sz val="11"/>
        <color theme="1"/>
        <rFont val="Calibri"/>
        <family val="2"/>
        <scheme val="minor"/>
      </rPr>
      <t xml:space="preserve"> :
</t>
    </r>
    <r>
      <rPr>
        <sz val="11"/>
        <color theme="1"/>
        <rFont val="Calibri"/>
        <family val="2"/>
        <scheme val="minor"/>
      </rPr>
      <t xml:space="preserve">Cet onglet est à compléter par le soumissionnaire pour préciser </t>
    </r>
    <r>
      <rPr>
        <b/>
        <sz val="11"/>
        <color theme="1"/>
        <rFont val="Calibri"/>
        <family val="2"/>
        <scheme val="minor"/>
      </rPr>
      <t>les taux journaliers (TJM)</t>
    </r>
    <r>
      <rPr>
        <sz val="11"/>
        <color theme="1"/>
        <rFont val="Calibri"/>
        <family val="2"/>
        <scheme val="minor"/>
      </rPr>
      <t xml:space="preserve"> de chacun des profils de la grille SNCF. Le soumissionnaire est libre d'ajouter d'autres profils (au maximum 4) dans la grille. Ces TJM sont automatiquement repris dans les onglets Prestations.
Les TJM peuvent varier en fonction du niveau de séniorité.
</t>
    </r>
    <r>
      <rPr>
        <b/>
        <sz val="11"/>
        <color rgb="FFC00000"/>
        <rFont val="Calibri"/>
        <family val="2"/>
        <scheme val="minor"/>
      </rPr>
      <t>Seules les cellules en jaune peuvent être saisies</t>
    </r>
  </si>
  <si>
    <t xml:space="preserve">Merci de décrire la prestation assurée au titre du RUN si applicable </t>
  </si>
  <si>
    <r>
      <rPr>
        <b/>
        <u/>
        <sz val="11"/>
        <color theme="1"/>
        <rFont val="Calibri"/>
        <family val="2"/>
        <scheme val="minor"/>
      </rPr>
      <t>Nota</t>
    </r>
    <r>
      <rPr>
        <u/>
        <sz val="11"/>
        <color theme="1"/>
        <rFont val="Calibri"/>
        <family val="2"/>
        <scheme val="minor"/>
      </rPr>
      <t xml:space="preserve"> :
</t>
    </r>
    <r>
      <rPr>
        <sz val="11"/>
        <color theme="1"/>
        <rFont val="Calibri"/>
        <family val="2"/>
        <scheme val="minor"/>
      </rPr>
      <t xml:space="preserve">Cet onglet est à compléter par le soumissionnaire pour détailler </t>
    </r>
    <r>
      <rPr>
        <b/>
        <sz val="11"/>
        <color theme="1"/>
        <rFont val="Calibri"/>
        <family val="2"/>
        <scheme val="minor"/>
      </rPr>
      <t>les coûts des différentes options.</t>
    </r>
    <r>
      <rPr>
        <sz val="11"/>
        <color theme="1"/>
        <rFont val="Calibri"/>
        <family val="2"/>
        <scheme val="minor"/>
      </rPr>
      <t xml:space="preserve">
</t>
    </r>
    <r>
      <rPr>
        <b/>
        <u/>
        <sz val="11"/>
        <color theme="1"/>
        <rFont val="Calibri"/>
        <family val="2"/>
        <scheme val="minor"/>
      </rPr>
      <t xml:space="preserve">Remarque </t>
    </r>
    <r>
      <rPr>
        <sz val="11"/>
        <color theme="1"/>
        <rFont val="Calibri"/>
        <family val="2"/>
        <scheme val="minor"/>
      </rPr>
      <t xml:space="preserve">: SNCF peut lever une option en cours de marché de façon unitaire et sans engagement sur la durée totale du contrat. 
Pour assurer une date de fin commune entre les options et le Contrat principal (co terminus), les options en vigueur à la fin du marché feront l'objet d'une facturation au prorata du temps passé sur la dernière année contractuelle. 
</t>
    </r>
    <r>
      <rPr>
        <b/>
        <sz val="11"/>
        <color rgb="FFC00000"/>
        <rFont val="Calibri"/>
        <family val="2"/>
        <scheme val="minor"/>
      </rPr>
      <t>Seules les cellules en jaune peuvent être saisies.</t>
    </r>
  </si>
  <si>
    <t xml:space="preserve">annuelle </t>
  </si>
  <si>
    <r>
      <t xml:space="preserve">Cet onglet est à compléter par le soumissionnaire pour détailler les coûts de </t>
    </r>
    <r>
      <rPr>
        <b/>
        <sz val="11"/>
        <rFont val="Calibri"/>
        <family val="2"/>
        <scheme val="minor"/>
      </rPr>
      <t xml:space="preserve">l'abonnement, des tests et mises en situations </t>
    </r>
    <r>
      <rPr>
        <sz val="11"/>
        <rFont val="Calibri"/>
        <family val="2"/>
        <scheme val="minor"/>
      </rPr>
      <t>et les métriques associées.</t>
    </r>
  </si>
  <si>
    <t>Licences / abonnement</t>
  </si>
  <si>
    <t>Tests</t>
  </si>
  <si>
    <t>Mises en situations</t>
  </si>
  <si>
    <t xml:space="preserve">Evolution simple </t>
  </si>
  <si>
    <t xml:space="preserve">Evolution moyenne </t>
  </si>
  <si>
    <t>Evolution complexe</t>
  </si>
  <si>
    <r>
      <rPr>
        <b/>
        <u/>
        <sz val="10"/>
        <rFont val="Calibri"/>
        <family val="2"/>
        <scheme val="minor"/>
      </rPr>
      <t>Nota</t>
    </r>
    <r>
      <rPr>
        <sz val="10"/>
        <rFont val="Calibri"/>
        <family val="2"/>
        <scheme val="minor"/>
      </rPr>
      <t xml:space="preserve"> :
Cet onglet reprend l'intégralité du chiffrage des prestations pouvant être fournies au titre du marché.  
Cette synthèse servira de base d'analyse pour comparer les offres des soumissionnaires.
SNCF ne s'engage pas contractuellement sur les montants annuels de cette synthèse.</t>
    </r>
  </si>
  <si>
    <r>
      <rPr>
        <b/>
        <u/>
        <sz val="11"/>
        <rFont val="Calibri"/>
        <family val="2"/>
        <scheme val="minor"/>
      </rPr>
      <t>Nota</t>
    </r>
    <r>
      <rPr>
        <u/>
        <sz val="11"/>
        <rFont val="Calibri"/>
        <family val="2"/>
        <scheme val="minor"/>
      </rPr>
      <t xml:space="preserve"> :
</t>
    </r>
    <r>
      <rPr>
        <sz val="11"/>
        <rFont val="Calibri"/>
        <family val="2"/>
        <scheme val="minor"/>
      </rPr>
      <t xml:space="preserve">Cet onglet est à compléter par le soumissionnaire pour détailler les coûts réccurents annuels liés à son abonnement de plateforme SaaS : maintenance ou licences en mode souscription (abonnement) et autres coûts éventuels.
Pour les environnements, le soumissionnaire s'assure que l'ensemble des environnements nécessaires sont chiffrés dans cet onglet (BUILD + RUN) ainsi que les quantités de licences ou toute autre métrique. 
Le soumissionnaire chiffre uniquement les lignes adaptées à son business modèle et il s'assure que son chiffrage global couvre l'ensemble du besoin de la SNCF exprimé au cahier des charges.  
</t>
    </r>
    <r>
      <rPr>
        <b/>
        <sz val="14"/>
        <color rgb="FFFF0000"/>
        <rFont val="Calibri"/>
        <family val="2"/>
        <scheme val="minor"/>
      </rPr>
      <t xml:space="preserve">Il s'agit d'un scénario d’analyse selon les volumétries renseignées au cahier des charges, SNCF ne s'engage pas sur un minimum de volumétrie et/ou de commandes. </t>
    </r>
    <r>
      <rPr>
        <sz val="11"/>
        <rFont val="Calibri"/>
        <family val="2"/>
        <scheme val="minor"/>
      </rPr>
      <t xml:space="preserve">
</t>
    </r>
    <r>
      <rPr>
        <b/>
        <u/>
        <sz val="11"/>
        <rFont val="Calibri"/>
        <family val="2"/>
        <scheme val="minor"/>
      </rPr>
      <t xml:space="preserve">Remarque </t>
    </r>
    <r>
      <rPr>
        <sz val="11"/>
        <rFont val="Calibri"/>
        <family val="2"/>
        <scheme val="minor"/>
      </rPr>
      <t xml:space="preserve">: Dans tous les cas, le soumissionnaire explique impérativement dans la cellule "Commentaires" le modèle de tarification proposé : prix globale, par utilisateur, par site, par volume etc….
SNCF aura la possibilité contractuellement de souscrire unitairement </t>
    </r>
  </si>
  <si>
    <t>Prix unitaire remisé</t>
  </si>
  <si>
    <t>Prix catalogue unitaires</t>
  </si>
  <si>
    <t xml:space="preserve">Scénario d'analyse </t>
  </si>
  <si>
    <t>PV de réalisation de la prestation.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</si>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</sst>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 &quot;€&quot;"/>
    <numFmt numFmtId="165" formatCode="#,##0.00\ &quot;€&quot;"/>
    <numFmt numFmtId="166" formatCode="_-* #,##0\ [$€-40C]_-;\-* #,##0\ [$€-40C]_-;_-* &quot;-&quot;??\ [$€-40C]_-;_-@_-"/>
    <numFmt numFmtId="167" formatCode="_-* #,##0.00\ [$€-40C]_-;\-* #,##0.00\ [$€-40C]_-;_-* &quot;-&quot;??\ [$€-40C]_-;_-@_-"/>
    <numFmt numFmtId="168" formatCode="###&quot; JH&quot;"/>
    <numFmt numFmtId="169" formatCode="&quot;Case à compléter obligatoirement&quot;"/>
  </numFmts>
  <fonts count="54">
    <font>
      <sz val="11"/>
      <color theme="1"/>
      <name val="Calibri"/>
      <family val="2"/>
      <scheme val="minor"/>
    </font>
    <font>
      <b/>
      <sz val="11"/>
      <color theme="1"/>
      <name val="Calibri"/>
      <family val="2"/>
      <scheme val="minor"/>
    </font>
    <font>
      <b/>
      <sz val="10"/>
      <color theme="0"/>
      <name val="Calibri"/>
      <family val="2"/>
      <scheme val="minor"/>
    </font>
    <font>
      <sz val="10"/>
      <color theme="1"/>
      <name val="Calibri"/>
      <family val="2"/>
      <scheme val="minor"/>
    </font>
    <font>
      <sz val="10"/>
      <name val="Calibri"/>
      <family val="2"/>
      <scheme val="minor"/>
    </font>
    <font>
      <b/>
      <sz val="12"/>
      <color theme="0"/>
      <name val="Calibri"/>
      <family val="2"/>
      <scheme val="minor"/>
    </font>
    <font>
      <sz val="12"/>
      <color theme="0"/>
      <name val="Calibri"/>
      <family val="2"/>
      <scheme val="minor"/>
    </font>
    <font>
      <sz val="10"/>
      <color rgb="FFFF0000"/>
      <name val="Calibri"/>
      <family val="2"/>
      <scheme val="minor"/>
    </font>
    <font>
      <b/>
      <u/>
      <sz val="16"/>
      <name val="Calibri"/>
      <family val="2"/>
      <scheme val="minor"/>
    </font>
    <font>
      <b/>
      <sz val="10"/>
      <color theme="1"/>
      <name val="Calibri"/>
      <family val="2"/>
      <scheme val="minor"/>
    </font>
    <font>
      <sz val="10"/>
      <color theme="1"/>
      <name val="Arial Narrow"/>
      <family val="2"/>
    </font>
    <font>
      <b/>
      <u/>
      <sz val="10"/>
      <name val="Calibri"/>
      <family val="2"/>
      <scheme val="minor"/>
    </font>
    <font>
      <b/>
      <sz val="10"/>
      <color rgb="FF000000"/>
      <name val="Calibri"/>
      <family val="2"/>
    </font>
    <font>
      <sz val="10"/>
      <color rgb="FF000000"/>
      <name val="Calibri"/>
      <family val="2"/>
    </font>
    <font>
      <b/>
      <sz val="11"/>
      <name val="Calibri"/>
      <family val="2"/>
      <scheme val="minor"/>
    </font>
    <font>
      <sz val="11"/>
      <name val="Calibri"/>
      <family val="2"/>
      <scheme val="minor"/>
    </font>
    <font>
      <b/>
      <sz val="16"/>
      <name val="Calibri"/>
      <family val="2"/>
      <scheme val="minor"/>
    </font>
    <font>
      <sz val="12"/>
      <name val="Calibri"/>
      <family val="2"/>
      <scheme val="minor"/>
    </font>
    <font>
      <b/>
      <i/>
      <sz val="10"/>
      <name val="Calibri"/>
      <family val="2"/>
      <scheme val="minor"/>
    </font>
    <font>
      <b/>
      <u/>
      <sz val="11"/>
      <name val="Calibri"/>
      <family val="2"/>
      <scheme val="minor"/>
    </font>
    <font>
      <i/>
      <sz val="10"/>
      <name val="Calibri"/>
      <family val="2"/>
      <scheme val="minor"/>
    </font>
    <font>
      <sz val="11"/>
      <color theme="1"/>
      <name val="Calibri"/>
      <family val="2"/>
      <scheme val="minor"/>
    </font>
    <font>
      <b/>
      <sz val="10"/>
      <name val="Calibri"/>
      <family val="2"/>
      <scheme val="minor"/>
    </font>
    <font>
      <b/>
      <sz val="11"/>
      <color theme="0"/>
      <name val="Calibri"/>
      <family val="2"/>
      <scheme val="minor"/>
    </font>
    <font>
      <b/>
      <u/>
      <sz val="11"/>
      <color theme="1"/>
      <name val="Calibri"/>
      <family val="2"/>
      <scheme val="minor"/>
    </font>
    <font>
      <u/>
      <sz val="11"/>
      <color theme="1"/>
      <name val="Calibri"/>
      <family val="2"/>
      <scheme val="minor"/>
    </font>
    <font>
      <b/>
      <u/>
      <sz val="10"/>
      <color theme="1"/>
      <name val="Calibri"/>
      <family val="2"/>
      <scheme val="minor"/>
    </font>
    <font>
      <u/>
      <sz val="10"/>
      <color theme="1"/>
      <name val="Calibri"/>
      <family val="2"/>
      <scheme val="minor"/>
    </font>
    <font>
      <sz val="11"/>
      <color rgb="FFFF0000"/>
      <name val="Calibri"/>
      <family val="2"/>
      <scheme val="minor"/>
    </font>
    <font>
      <sz val="14"/>
      <color theme="1"/>
      <name val="Calibri"/>
      <family val="2"/>
      <scheme val="minor"/>
    </font>
    <font>
      <sz val="14"/>
      <color theme="0"/>
      <name val="Calibri"/>
      <family val="2"/>
      <scheme val="minor"/>
    </font>
    <font>
      <b/>
      <sz val="14"/>
      <color theme="0"/>
      <name val="Calibri"/>
      <family val="2"/>
      <scheme val="minor"/>
    </font>
    <font>
      <b/>
      <sz val="10"/>
      <color rgb="FFFF0000"/>
      <name val="Calibri"/>
      <family val="2"/>
      <scheme val="minor"/>
    </font>
    <font>
      <b/>
      <sz val="10"/>
      <color theme="0" tint="-4.9989318521683403E-2"/>
      <name val="Calibri"/>
      <family val="2"/>
      <scheme val="minor"/>
    </font>
    <font>
      <b/>
      <sz val="8"/>
      <color theme="0" tint="-4.9989318521683403E-2"/>
      <name val="Calibri"/>
      <family val="2"/>
    </font>
    <font>
      <sz val="8"/>
      <name val="Calibri"/>
      <family val="2"/>
      <scheme val="minor"/>
    </font>
    <font>
      <i/>
      <sz val="10"/>
      <color rgb="FF000000"/>
      <name val="Calibri"/>
      <family val="2"/>
    </font>
    <font>
      <sz val="10"/>
      <color rgb="FF00B0F0"/>
      <name val="Calibri"/>
      <family val="2"/>
      <scheme val="minor"/>
    </font>
    <font>
      <b/>
      <u/>
      <sz val="16"/>
      <color theme="0"/>
      <name val="Calibri"/>
      <family val="2"/>
      <scheme val="minor"/>
    </font>
    <font>
      <sz val="12"/>
      <color theme="1"/>
      <name val="Calibri"/>
      <family val="2"/>
      <scheme val="minor"/>
    </font>
    <font>
      <b/>
      <sz val="12"/>
      <color theme="1"/>
      <name val="Calibri"/>
      <family val="2"/>
      <scheme val="minor"/>
    </font>
    <font>
      <i/>
      <sz val="10"/>
      <color theme="1"/>
      <name val="Calibri"/>
      <family val="2"/>
      <scheme val="minor"/>
    </font>
    <font>
      <b/>
      <sz val="18"/>
      <color theme="0" tint="-4.9989318521683403E-2"/>
      <name val="Calibri"/>
      <family val="2"/>
      <scheme val="minor"/>
    </font>
    <font>
      <b/>
      <sz val="8"/>
      <color rgb="FFFFFFFF"/>
      <name val="Calibri"/>
      <family val="2"/>
    </font>
    <font>
      <u/>
      <sz val="11"/>
      <name val="Calibri"/>
      <family val="2"/>
      <scheme val="minor"/>
    </font>
    <font>
      <b/>
      <sz val="11"/>
      <color rgb="FFC00000"/>
      <name val="Calibri"/>
      <family val="2"/>
      <scheme val="minor"/>
    </font>
    <font>
      <b/>
      <sz val="16"/>
      <color rgb="FFC00000"/>
      <name val="Calibri"/>
      <family val="2"/>
      <scheme val="minor"/>
    </font>
    <font>
      <b/>
      <sz val="11"/>
      <color rgb="FF000000"/>
      <name val="Calibri"/>
      <family val="2"/>
      <scheme val="minor"/>
    </font>
    <font>
      <sz val="10"/>
      <name val="Arial Unicode MS"/>
    </font>
    <font>
      <b/>
      <sz val="18"/>
      <color rgb="FFC00000"/>
      <name val="Calibri"/>
      <family val="2"/>
      <scheme val="minor"/>
    </font>
    <font>
      <b/>
      <sz val="12"/>
      <color rgb="FFFF0000"/>
      <name val="Calibri"/>
      <family val="2"/>
      <scheme val="minor"/>
    </font>
    <font>
      <i/>
      <sz val="8"/>
      <color theme="1"/>
      <name val="Calibri"/>
      <family val="2"/>
      <scheme val="minor"/>
    </font>
    <font>
      <b/>
      <sz val="11"/>
      <color rgb="FFFF0000"/>
      <name val="Calibri"/>
      <family val="2"/>
      <scheme val="minor"/>
    </font>
    <font>
      <b/>
      <sz val="14"/>
      <color rgb="FFFF0000"/>
      <name val="Calibri"/>
      <family val="2"/>
      <scheme val="minor"/>
    </font>
  </fonts>
  <fills count="20">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24994659260841701"/>
        <bgColor indexed="64"/>
      </patternFill>
    </fill>
    <fill>
      <patternFill patternType="lightUp">
        <bgColor theme="2"/>
      </patternFill>
    </fill>
    <fill>
      <patternFill patternType="solid">
        <fgColor rgb="FFFFC000"/>
        <bgColor indexed="64"/>
      </patternFill>
    </fill>
    <fill>
      <patternFill patternType="solid">
        <fgColor theme="3" tint="0.59999389629810485"/>
        <bgColor indexed="64"/>
      </patternFill>
    </fill>
    <fill>
      <patternFill patternType="solid">
        <fgColor rgb="FFFFFFFF"/>
        <bgColor indexed="64"/>
      </patternFill>
    </fill>
    <fill>
      <patternFill patternType="solid">
        <fgColor rgb="FFDEF1FE"/>
        <bgColor indexed="64"/>
      </patternFill>
    </fill>
    <fill>
      <patternFill patternType="solid">
        <fgColor rgb="FFFFFF66"/>
        <bgColor indexed="64"/>
      </patternFill>
    </fill>
    <fill>
      <patternFill patternType="solid">
        <fgColor rgb="FF1F497D"/>
        <bgColor indexed="64"/>
      </patternFill>
    </fill>
    <fill>
      <patternFill patternType="solid">
        <fgColor rgb="FFC00000"/>
        <bgColor indexed="64"/>
      </patternFill>
    </fill>
    <fill>
      <patternFill patternType="solid">
        <fgColor theme="4" tint="0.79998168889431442"/>
        <bgColor indexed="64"/>
      </patternFill>
    </fill>
    <fill>
      <patternFill patternType="solid">
        <fgColor theme="8" tint="-0.249977111117893"/>
        <bgColor indexed="64"/>
      </patternFill>
    </fill>
  </fills>
  <borders count="7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s>
  <cellStyleXfs count="5">
    <xf numFmtId="0" fontId="0" fillId="0" borderId="0"/>
    <xf numFmtId="9"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48" fillId="0" borderId="0"/>
  </cellStyleXfs>
  <cellXfs count="564">
    <xf numFmtId="0" fontId="0" fillId="0" borderId="0" xfId="0"/>
    <xf numFmtId="0" fontId="0" fillId="0" borderId="0" xfId="0" applyAlignment="1">
      <alignment vertical="center"/>
    </xf>
    <xf numFmtId="0" fontId="3" fillId="0" borderId="3" xfId="0" applyFont="1" applyBorder="1" applyAlignment="1">
      <alignment wrapText="1"/>
    </xf>
    <xf numFmtId="0" fontId="3" fillId="0" borderId="3" xfId="0" applyFont="1" applyBorder="1" applyAlignment="1">
      <alignment horizontal="center" vertical="center"/>
    </xf>
    <xf numFmtId="0" fontId="2" fillId="2" borderId="3" xfId="0" applyFont="1" applyFill="1" applyBorder="1" applyAlignment="1">
      <alignment horizontal="center"/>
    </xf>
    <xf numFmtId="0" fontId="15" fillId="0" borderId="0" xfId="0" applyFont="1"/>
    <xf numFmtId="0" fontId="9" fillId="0" borderId="3" xfId="0" applyFont="1" applyBorder="1"/>
    <xf numFmtId="0" fontId="9" fillId="0" borderId="0" xfId="0" applyFont="1"/>
    <xf numFmtId="0" fontId="3" fillId="0" borderId="3" xfId="0" applyFont="1" applyBorder="1" applyAlignment="1">
      <alignment vertical="center" wrapText="1"/>
    </xf>
    <xf numFmtId="0" fontId="3" fillId="0" borderId="0" xfId="0" applyFont="1" applyAlignment="1">
      <alignment vertical="center" wrapText="1"/>
    </xf>
    <xf numFmtId="0" fontId="3" fillId="0" borderId="0" xfId="0" applyFont="1"/>
    <xf numFmtId="0" fontId="4" fillId="9" borderId="3" xfId="0" applyFont="1" applyFill="1" applyBorder="1" applyAlignment="1">
      <alignment horizontal="center" vertical="center"/>
    </xf>
    <xf numFmtId="0" fontId="0" fillId="0" borderId="0" xfId="0" applyAlignment="1">
      <alignment vertical="center" wrapText="1"/>
    </xf>
    <xf numFmtId="0" fontId="4" fillId="3" borderId="14" xfId="0" applyFont="1" applyFill="1" applyBorder="1" applyAlignment="1">
      <alignment horizontal="left" vertical="center"/>
    </xf>
    <xf numFmtId="0" fontId="0" fillId="0" borderId="0" xfId="0" applyAlignment="1">
      <alignment wrapText="1"/>
    </xf>
    <xf numFmtId="0" fontId="28" fillId="0" borderId="0" xfId="0" applyFont="1"/>
    <xf numFmtId="0" fontId="29" fillId="0" borderId="0" xfId="0" applyFont="1" applyAlignment="1">
      <alignment vertical="center"/>
    </xf>
    <xf numFmtId="0" fontId="0" fillId="0" borderId="0" xfId="0" applyAlignment="1">
      <alignment horizontal="center" vertical="center"/>
    </xf>
    <xf numFmtId="164" fontId="13" fillId="3" borderId="3" xfId="0" applyNumberFormat="1" applyFont="1" applyFill="1" applyBorder="1" applyAlignment="1">
      <alignment horizontal="center" vertical="center" wrapText="1"/>
    </xf>
    <xf numFmtId="164" fontId="13" fillId="3" borderId="15" xfId="0" applyNumberFormat="1" applyFont="1" applyFill="1" applyBorder="1" applyAlignment="1">
      <alignment horizontal="center" vertical="center" wrapText="1"/>
    </xf>
    <xf numFmtId="168" fontId="4" fillId="10" borderId="15" xfId="0" applyNumberFormat="1" applyFont="1" applyFill="1" applyBorder="1" applyAlignment="1">
      <alignment horizontal="center" vertical="center" wrapText="1"/>
    </xf>
    <xf numFmtId="164" fontId="4" fillId="8" borderId="15" xfId="0" applyNumberFormat="1" applyFont="1" applyFill="1" applyBorder="1" applyAlignment="1">
      <alignment horizontal="center" vertical="center" wrapText="1"/>
    </xf>
    <xf numFmtId="164" fontId="4" fillId="3" borderId="3" xfId="0" applyNumberFormat="1" applyFont="1" applyFill="1" applyBorder="1" applyAlignment="1">
      <alignment horizontal="center" vertical="center" wrapText="1"/>
    </xf>
    <xf numFmtId="164" fontId="4" fillId="3" borderId="14" xfId="0" applyNumberFormat="1" applyFont="1" applyFill="1" applyBorder="1" applyAlignment="1">
      <alignment horizontal="center" vertical="center" wrapText="1"/>
    </xf>
    <xf numFmtId="168" fontId="4" fillId="3" borderId="3" xfId="0" applyNumberFormat="1" applyFont="1" applyFill="1" applyBorder="1" applyAlignment="1">
      <alignment horizontal="center" vertical="center" wrapText="1"/>
    </xf>
    <xf numFmtId="168" fontId="4" fillId="8" borderId="2" xfId="0" applyNumberFormat="1" applyFont="1" applyFill="1" applyBorder="1" applyAlignment="1">
      <alignment horizontal="center" vertical="center" wrapText="1"/>
    </xf>
    <xf numFmtId="0" fontId="7" fillId="0" borderId="0" xfId="0" applyFont="1" applyAlignment="1">
      <alignment horizontal="center" vertical="center" wrapText="1"/>
    </xf>
    <xf numFmtId="164" fontId="13" fillId="8" borderId="21" xfId="0" applyNumberFormat="1" applyFont="1" applyFill="1" applyBorder="1" applyAlignment="1">
      <alignment horizontal="center" vertical="center" wrapText="1"/>
    </xf>
    <xf numFmtId="0" fontId="12" fillId="8" borderId="19" xfId="0" applyFont="1" applyFill="1" applyBorder="1" applyAlignment="1">
      <alignment horizontal="center" vertical="center" wrapText="1"/>
    </xf>
    <xf numFmtId="164" fontId="13" fillId="8" borderId="22" xfId="0" applyNumberFormat="1" applyFont="1" applyFill="1" applyBorder="1" applyAlignment="1">
      <alignment horizontal="center" vertical="center" wrapText="1"/>
    </xf>
    <xf numFmtId="164" fontId="13" fillId="8" borderId="41" xfId="0" applyNumberFormat="1" applyFont="1" applyFill="1" applyBorder="1" applyAlignment="1">
      <alignment horizontal="center" vertical="center" wrapText="1"/>
    </xf>
    <xf numFmtId="0" fontId="4" fillId="3" borderId="3" xfId="0" applyFont="1" applyFill="1" applyBorder="1" applyAlignment="1">
      <alignment horizontal="left" vertical="center"/>
    </xf>
    <xf numFmtId="0" fontId="2" fillId="2" borderId="1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42" xfId="0" applyFont="1" applyFill="1" applyBorder="1" applyAlignment="1">
      <alignment horizontal="center" vertical="center" wrapText="1"/>
    </xf>
    <xf numFmtId="167" fontId="9" fillId="7" borderId="47" xfId="0" applyNumberFormat="1" applyFont="1" applyFill="1" applyBorder="1" applyAlignment="1">
      <alignment horizontal="center"/>
    </xf>
    <xf numFmtId="166" fontId="3" fillId="7" borderId="8" xfId="1" applyNumberFormat="1" applyFont="1" applyFill="1" applyBorder="1" applyAlignment="1">
      <alignment vertical="center" wrapText="1"/>
    </xf>
    <xf numFmtId="166" fontId="3" fillId="7" borderId="9" xfId="1" applyNumberFormat="1" applyFont="1" applyFill="1" applyBorder="1" applyAlignment="1">
      <alignment vertical="center" wrapText="1"/>
    </xf>
    <xf numFmtId="166" fontId="3" fillId="7" borderId="13" xfId="1" applyNumberFormat="1" applyFont="1" applyFill="1" applyBorder="1" applyAlignment="1">
      <alignment vertical="center" wrapText="1"/>
    </xf>
    <xf numFmtId="166" fontId="3" fillId="7" borderId="12" xfId="1" applyNumberFormat="1" applyFont="1" applyFill="1" applyBorder="1" applyAlignment="1">
      <alignment vertical="center" wrapText="1"/>
    </xf>
    <xf numFmtId="0" fontId="4" fillId="3" borderId="19" xfId="0" applyFont="1" applyFill="1" applyBorder="1" applyAlignment="1">
      <alignment horizontal="left" vertical="center"/>
    </xf>
    <xf numFmtId="0" fontId="4" fillId="3" borderId="20" xfId="0" applyFont="1" applyFill="1" applyBorder="1" applyAlignment="1">
      <alignment horizontal="left" vertical="center"/>
    </xf>
    <xf numFmtId="0" fontId="4" fillId="9" borderId="20" xfId="0" applyFont="1" applyFill="1" applyBorder="1" applyAlignment="1">
      <alignment horizontal="center" vertical="center"/>
    </xf>
    <xf numFmtId="167" fontId="3" fillId="7" borderId="15" xfId="0" applyNumberFormat="1" applyFont="1" applyFill="1" applyBorder="1" applyAlignment="1">
      <alignment horizontal="center" vertical="center" wrapText="1"/>
    </xf>
    <xf numFmtId="167" fontId="3" fillId="7" borderId="21" xfId="0" applyNumberFormat="1" applyFont="1" applyFill="1" applyBorder="1" applyAlignment="1">
      <alignment horizontal="center" vertical="center" wrapText="1"/>
    </xf>
    <xf numFmtId="0" fontId="22" fillId="7" borderId="32" xfId="0" applyFont="1" applyFill="1" applyBorder="1" applyAlignment="1">
      <alignment horizontal="center" vertical="center" wrapText="1"/>
    </xf>
    <xf numFmtId="0" fontId="4" fillId="7" borderId="20" xfId="0" applyFont="1" applyFill="1" applyBorder="1" applyAlignment="1">
      <alignment horizontal="left" vertical="center"/>
    </xf>
    <xf numFmtId="0" fontId="3" fillId="6" borderId="3" xfId="0" applyFont="1" applyFill="1" applyBorder="1" applyAlignment="1">
      <alignment horizontal="center" vertical="center" wrapText="1"/>
    </xf>
    <xf numFmtId="0" fontId="3" fillId="0" borderId="3" xfId="0" applyFont="1" applyBorder="1" applyAlignment="1">
      <alignment horizontal="right" vertical="center" wrapText="1"/>
    </xf>
    <xf numFmtId="0" fontId="2" fillId="2" borderId="45" xfId="0" applyFont="1" applyFill="1" applyBorder="1" applyAlignment="1">
      <alignment horizontal="center" vertical="center" wrapText="1"/>
    </xf>
    <xf numFmtId="0" fontId="4" fillId="3" borderId="26" xfId="0" applyFont="1" applyFill="1" applyBorder="1" applyAlignment="1">
      <alignment vertical="center" wrapText="1"/>
    </xf>
    <xf numFmtId="0" fontId="22" fillId="0" borderId="0" xfId="0" applyFont="1" applyAlignment="1">
      <alignment vertical="center" wrapText="1"/>
    </xf>
    <xf numFmtId="0" fontId="2" fillId="2" borderId="14" xfId="0" applyFont="1" applyFill="1" applyBorder="1" applyAlignment="1">
      <alignment vertical="center" wrapText="1"/>
    </xf>
    <xf numFmtId="0" fontId="3" fillId="6" borderId="15" xfId="0" applyFont="1" applyFill="1" applyBorder="1" applyAlignment="1">
      <alignment horizontal="center" vertical="center" wrapText="1"/>
    </xf>
    <xf numFmtId="0" fontId="22" fillId="7" borderId="48" xfId="0" applyFont="1" applyFill="1" applyBorder="1" applyAlignment="1">
      <alignment horizontal="center" vertical="center"/>
    </xf>
    <xf numFmtId="0" fontId="4" fillId="7" borderId="49" xfId="0" applyFont="1" applyFill="1" applyBorder="1" applyAlignment="1">
      <alignment horizontal="left" vertical="center"/>
    </xf>
    <xf numFmtId="0" fontId="0" fillId="0" borderId="3" xfId="0" applyBorder="1" applyAlignment="1">
      <alignment horizontal="left" vertical="center" wrapText="1"/>
    </xf>
    <xf numFmtId="0" fontId="10" fillId="0" borderId="0" xfId="0" applyFont="1"/>
    <xf numFmtId="0" fontId="9" fillId="0" borderId="0" xfId="0" applyFont="1" applyAlignment="1">
      <alignment horizontal="center"/>
    </xf>
    <xf numFmtId="0" fontId="20" fillId="0" borderId="0" xfId="0" applyFont="1" applyAlignment="1">
      <alignment vertical="center"/>
    </xf>
    <xf numFmtId="0" fontId="0" fillId="0" borderId="0" xfId="0" applyAlignment="1">
      <alignment horizontal="left" vertical="top" wrapText="1"/>
    </xf>
    <xf numFmtId="0" fontId="15" fillId="0" borderId="16" xfId="0" applyFont="1" applyBorder="1"/>
    <xf numFmtId="0" fontId="15" fillId="0" borderId="38" xfId="0" applyFont="1" applyBorder="1"/>
    <xf numFmtId="0" fontId="17" fillId="0" borderId="0" xfId="0" applyFont="1"/>
    <xf numFmtId="0" fontId="15" fillId="0" borderId="16" xfId="0" applyFont="1" applyBorder="1" applyAlignment="1">
      <alignment horizontal="left" vertical="center"/>
    </xf>
    <xf numFmtId="0" fontId="15" fillId="0" borderId="0" xfId="0" applyFont="1" applyAlignment="1">
      <alignment horizontal="left" vertical="center"/>
    </xf>
    <xf numFmtId="0" fontId="15" fillId="0" borderId="38" xfId="0" applyFont="1" applyBorder="1" applyAlignment="1">
      <alignment horizontal="left" vertical="center"/>
    </xf>
    <xf numFmtId="0" fontId="0" fillId="3" borderId="0" xfId="0" applyFill="1" applyAlignment="1">
      <alignment vertical="center"/>
    </xf>
    <xf numFmtId="0" fontId="0" fillId="3" borderId="0" xfId="0" applyFill="1" applyAlignment="1">
      <alignment vertical="center" wrapText="1"/>
    </xf>
    <xf numFmtId="0" fontId="29" fillId="3" borderId="0" xfId="0" applyFont="1" applyFill="1" applyAlignment="1">
      <alignment vertical="center"/>
    </xf>
    <xf numFmtId="0" fontId="3" fillId="3" borderId="0" xfId="0" applyFont="1" applyFill="1"/>
    <xf numFmtId="0" fontId="3" fillId="3" borderId="0" xfId="0" applyFont="1" applyFill="1" applyAlignment="1">
      <alignment wrapText="1"/>
    </xf>
    <xf numFmtId="0" fontId="37" fillId="3" borderId="0" xfId="0" applyFont="1" applyFill="1" applyAlignment="1">
      <alignment wrapText="1"/>
    </xf>
    <xf numFmtId="0" fontId="9" fillId="3" borderId="0" xfId="0" applyFont="1" applyFill="1"/>
    <xf numFmtId="0" fontId="0" fillId="3" borderId="0" xfId="0" applyFill="1" applyAlignment="1">
      <alignment wrapText="1"/>
    </xf>
    <xf numFmtId="0" fontId="15" fillId="3" borderId="0" xfId="0" applyFont="1" applyFill="1" applyAlignment="1">
      <alignment wrapText="1"/>
    </xf>
    <xf numFmtId="0" fontId="0" fillId="0" borderId="0" xfId="0" applyAlignment="1">
      <alignment horizontal="left"/>
    </xf>
    <xf numFmtId="0" fontId="15" fillId="0" borderId="16" xfId="0" applyFont="1" applyBorder="1" applyAlignment="1">
      <alignment vertical="center"/>
    </xf>
    <xf numFmtId="0" fontId="15" fillId="0" borderId="0" xfId="0" applyFont="1" applyAlignment="1">
      <alignment vertical="center"/>
    </xf>
    <xf numFmtId="0" fontId="17" fillId="0" borderId="0" xfId="0" applyFont="1" applyAlignment="1">
      <alignment vertical="center"/>
    </xf>
    <xf numFmtId="0" fontId="15" fillId="0" borderId="38" xfId="0" applyFont="1" applyBorder="1" applyAlignment="1">
      <alignment vertical="center"/>
    </xf>
    <xf numFmtId="0" fontId="14" fillId="0" borderId="16" xfId="0" applyFont="1" applyBorder="1" applyAlignment="1">
      <alignment vertical="center"/>
    </xf>
    <xf numFmtId="0" fontId="15" fillId="0" borderId="16" xfId="0" quotePrefix="1" applyFont="1" applyBorder="1" applyAlignment="1">
      <alignment vertical="center"/>
    </xf>
    <xf numFmtId="0" fontId="19" fillId="0" borderId="16" xfId="0" applyFont="1" applyBorder="1" applyAlignment="1">
      <alignment vertical="center"/>
    </xf>
    <xf numFmtId="0" fontId="14" fillId="0" borderId="32" xfId="0" applyFont="1" applyBorder="1" applyAlignment="1">
      <alignment vertical="center"/>
    </xf>
    <xf numFmtId="0" fontId="15" fillId="0" borderId="37" xfId="0" applyFont="1" applyBorder="1" applyAlignment="1">
      <alignment vertical="center"/>
    </xf>
    <xf numFmtId="0" fontId="15" fillId="0" borderId="33" xfId="0" applyFont="1" applyBorder="1" applyAlignment="1">
      <alignment vertical="center"/>
    </xf>
    <xf numFmtId="0" fontId="12" fillId="8" borderId="20" xfId="0" applyFont="1" applyFill="1" applyBorder="1" applyAlignment="1">
      <alignment horizontal="center" vertical="center" wrapText="1"/>
    </xf>
    <xf numFmtId="0" fontId="12" fillId="8" borderId="41" xfId="0" applyFont="1" applyFill="1" applyBorder="1" applyAlignment="1">
      <alignment horizontal="center" vertical="center" wrapText="1"/>
    </xf>
    <xf numFmtId="164" fontId="4" fillId="8" borderId="50" xfId="0" applyNumberFormat="1" applyFont="1" applyFill="1" applyBorder="1" applyAlignment="1">
      <alignment horizontal="center" vertical="center" wrapText="1"/>
    </xf>
    <xf numFmtId="164" fontId="4" fillId="8" borderId="49" xfId="0" applyNumberFormat="1" applyFont="1" applyFill="1" applyBorder="1" applyAlignment="1">
      <alignment horizontal="center" vertical="center" wrapText="1"/>
    </xf>
    <xf numFmtId="0" fontId="2" fillId="2" borderId="43" xfId="0" applyFont="1" applyFill="1" applyBorder="1" applyAlignment="1">
      <alignment horizontal="center" vertical="center" wrapText="1"/>
    </xf>
    <xf numFmtId="0" fontId="4" fillId="0" borderId="14" xfId="0" applyFont="1" applyBorder="1" applyAlignment="1">
      <alignment horizontal="left" vertical="center"/>
    </xf>
    <xf numFmtId="0" fontId="4" fillId="3" borderId="14" xfId="0" applyFont="1" applyFill="1" applyBorder="1" applyAlignment="1">
      <alignment vertical="center" wrapText="1"/>
    </xf>
    <xf numFmtId="0" fontId="4" fillId="3" borderId="18" xfId="0" applyFont="1" applyFill="1" applyBorder="1" applyAlignment="1">
      <alignment vertical="center" wrapText="1"/>
    </xf>
    <xf numFmtId="0" fontId="31" fillId="2" borderId="40" xfId="0" applyFont="1" applyFill="1" applyBorder="1" applyAlignment="1">
      <alignment horizontal="left" vertical="center"/>
    </xf>
    <xf numFmtId="168" fontId="4" fillId="3" borderId="14" xfId="0" applyNumberFormat="1" applyFont="1" applyFill="1" applyBorder="1" applyAlignment="1">
      <alignment horizontal="center" vertical="center" wrapText="1"/>
    </xf>
    <xf numFmtId="168" fontId="4" fillId="8" borderId="19" xfId="0" applyNumberFormat="1" applyFont="1" applyFill="1" applyBorder="1" applyAlignment="1">
      <alignment horizontal="center" vertical="center" wrapText="1"/>
    </xf>
    <xf numFmtId="168" fontId="4" fillId="8" borderId="22" xfId="0" applyNumberFormat="1" applyFont="1" applyFill="1" applyBorder="1" applyAlignment="1">
      <alignment horizontal="center" vertical="center" wrapText="1"/>
    </xf>
    <xf numFmtId="168" fontId="4" fillId="8" borderId="20" xfId="0" applyNumberFormat="1" applyFont="1" applyFill="1" applyBorder="1" applyAlignment="1">
      <alignment horizontal="center" vertical="center" wrapText="1"/>
    </xf>
    <xf numFmtId="164" fontId="22" fillId="5" borderId="9" xfId="0" applyNumberFormat="1" applyFont="1" applyFill="1" applyBorder="1" applyAlignment="1">
      <alignment horizontal="center" vertical="center" wrapText="1"/>
    </xf>
    <xf numFmtId="0" fontId="22" fillId="5" borderId="9" xfId="0" applyFont="1" applyFill="1" applyBorder="1" applyAlignment="1">
      <alignment horizontal="center" vertical="center" wrapText="1"/>
    </xf>
    <xf numFmtId="164" fontId="22" fillId="5" borderId="13" xfId="0" applyNumberFormat="1" applyFont="1" applyFill="1" applyBorder="1" applyAlignment="1">
      <alignment horizontal="center" vertical="center" wrapText="1"/>
    </xf>
    <xf numFmtId="164" fontId="22" fillId="5" borderId="25" xfId="0" applyNumberFormat="1" applyFont="1" applyFill="1" applyBorder="1" applyAlignment="1">
      <alignment horizontal="center" vertical="center" wrapText="1"/>
    </xf>
    <xf numFmtId="164" fontId="5" fillId="2" borderId="7" xfId="0" applyNumberFormat="1" applyFont="1" applyFill="1" applyBorder="1" applyAlignment="1">
      <alignment horizontal="center" vertical="center" wrapText="1"/>
    </xf>
    <xf numFmtId="164" fontId="22" fillId="5" borderId="8" xfId="0" applyNumberFormat="1" applyFont="1" applyFill="1" applyBorder="1" applyAlignment="1">
      <alignment horizontal="center" vertical="center" wrapText="1"/>
    </xf>
    <xf numFmtId="0" fontId="22" fillId="5" borderId="13" xfId="0" applyFont="1" applyFill="1" applyBorder="1" applyAlignment="1">
      <alignment horizontal="center" vertical="center" wrapText="1"/>
    </xf>
    <xf numFmtId="164" fontId="4" fillId="8" borderId="21" xfId="0" applyNumberFormat="1" applyFont="1" applyFill="1" applyBorder="1" applyAlignment="1">
      <alignment horizontal="center" vertical="center" wrapText="1"/>
    </xf>
    <xf numFmtId="164" fontId="4" fillId="8" borderId="51" xfId="0" applyNumberFormat="1" applyFont="1" applyFill="1" applyBorder="1" applyAlignment="1">
      <alignment horizontal="center" vertical="center" wrapText="1"/>
    </xf>
    <xf numFmtId="164" fontId="4" fillId="8" borderId="58" xfId="0" applyNumberFormat="1" applyFont="1" applyFill="1" applyBorder="1" applyAlignment="1">
      <alignment horizontal="center" vertical="center" wrapText="1"/>
    </xf>
    <xf numFmtId="164" fontId="5" fillId="2" borderId="27" xfId="0" applyNumberFormat="1" applyFont="1" applyFill="1" applyBorder="1" applyAlignment="1">
      <alignment horizontal="center" vertical="center" wrapText="1"/>
    </xf>
    <xf numFmtId="164" fontId="22" fillId="5" borderId="12" xfId="0" applyNumberFormat="1" applyFont="1" applyFill="1" applyBorder="1" applyAlignment="1">
      <alignment horizontal="center" vertical="center" wrapText="1"/>
    </xf>
    <xf numFmtId="0" fontId="5" fillId="2" borderId="50" xfId="0" applyFont="1" applyFill="1" applyBorder="1" applyAlignment="1">
      <alignment horizontal="left" vertical="center"/>
    </xf>
    <xf numFmtId="164" fontId="4" fillId="5" borderId="13" xfId="0" applyNumberFormat="1" applyFont="1" applyFill="1" applyBorder="1" applyAlignment="1">
      <alignment horizontal="center" vertical="center" wrapText="1"/>
    </xf>
    <xf numFmtId="164" fontId="22" fillId="5" borderId="54" xfId="0" applyNumberFormat="1" applyFont="1" applyFill="1" applyBorder="1" applyAlignment="1">
      <alignment horizontal="center" vertical="center" wrapText="1"/>
    </xf>
    <xf numFmtId="0" fontId="4" fillId="3" borderId="19" xfId="0" applyFont="1" applyFill="1" applyBorder="1" applyAlignment="1">
      <alignment vertical="center" wrapText="1"/>
    </xf>
    <xf numFmtId="0" fontId="22" fillId="5" borderId="8" xfId="0" applyFont="1" applyFill="1" applyBorder="1" applyAlignment="1">
      <alignment horizontal="center" vertical="center" wrapText="1"/>
    </xf>
    <xf numFmtId="164" fontId="5" fillId="2" borderId="60" xfId="0" applyNumberFormat="1" applyFont="1" applyFill="1" applyBorder="1" applyAlignment="1">
      <alignment horizontal="center" vertical="center" wrapText="1"/>
    </xf>
    <xf numFmtId="0" fontId="5" fillId="2" borderId="50" xfId="0" applyFont="1" applyFill="1" applyBorder="1" applyAlignment="1">
      <alignment horizontal="left" vertical="center" wrapText="1"/>
    </xf>
    <xf numFmtId="164" fontId="6" fillId="2" borderId="52" xfId="0" applyNumberFormat="1" applyFont="1" applyFill="1" applyBorder="1" applyAlignment="1">
      <alignment horizontal="center" vertical="center" wrapText="1"/>
    </xf>
    <xf numFmtId="0" fontId="31" fillId="2" borderId="41" xfId="0" applyFont="1" applyFill="1" applyBorder="1" applyAlignment="1">
      <alignment horizontal="left" vertical="center"/>
    </xf>
    <xf numFmtId="164" fontId="5" fillId="2" borderId="54" xfId="0" applyNumberFormat="1" applyFont="1" applyFill="1" applyBorder="1" applyAlignment="1">
      <alignment horizontal="center" vertical="center"/>
    </xf>
    <xf numFmtId="0" fontId="5" fillId="2" borderId="50" xfId="0" applyFont="1" applyFill="1" applyBorder="1" applyAlignment="1">
      <alignment horizontal="center" vertical="center" wrapText="1"/>
    </xf>
    <xf numFmtId="44" fontId="4" fillId="8" borderId="22" xfId="2" applyFont="1" applyFill="1" applyBorder="1" applyAlignment="1">
      <alignment horizontal="center" vertical="center" wrapText="1"/>
    </xf>
    <xf numFmtId="44" fontId="4" fillId="8" borderId="19" xfId="2" applyFont="1" applyFill="1" applyBorder="1" applyAlignment="1">
      <alignment horizontal="center" vertical="center" wrapText="1"/>
    </xf>
    <xf numFmtId="44" fontId="4" fillId="8" borderId="56" xfId="2" applyFont="1" applyFill="1" applyBorder="1" applyAlignment="1">
      <alignment horizontal="center" vertical="center" wrapText="1"/>
    </xf>
    <xf numFmtId="164" fontId="30" fillId="2" borderId="46" xfId="0" applyNumberFormat="1" applyFont="1" applyFill="1" applyBorder="1" applyAlignment="1">
      <alignment horizontal="center" vertical="center"/>
    </xf>
    <xf numFmtId="164" fontId="30" fillId="2" borderId="61" xfId="0" applyNumberFormat="1" applyFont="1" applyFill="1" applyBorder="1" applyAlignment="1">
      <alignment horizontal="center" vertical="center"/>
    </xf>
    <xf numFmtId="164" fontId="30" fillId="2" borderId="47" xfId="0" applyNumberFormat="1" applyFont="1" applyFill="1" applyBorder="1" applyAlignment="1">
      <alignment horizontal="center" vertical="center"/>
    </xf>
    <xf numFmtId="0" fontId="41" fillId="3" borderId="3" xfId="0" applyFont="1" applyFill="1" applyBorder="1" applyAlignment="1">
      <alignment horizontal="left" vertical="center" wrapText="1"/>
    </xf>
    <xf numFmtId="0" fontId="0" fillId="15" borderId="14" xfId="0" applyFill="1" applyBorder="1"/>
    <xf numFmtId="0" fontId="0" fillId="15" borderId="3" xfId="0" applyFill="1" applyBorder="1"/>
    <xf numFmtId="0" fontId="0" fillId="15" borderId="15" xfId="0" applyFill="1" applyBorder="1"/>
    <xf numFmtId="0" fontId="0" fillId="15" borderId="2" xfId="0" applyFill="1" applyBorder="1"/>
    <xf numFmtId="0" fontId="0" fillId="15" borderId="19" xfId="0" applyFill="1" applyBorder="1"/>
    <xf numFmtId="0" fontId="0" fillId="15" borderId="20" xfId="0" applyFill="1" applyBorder="1"/>
    <xf numFmtId="0" fontId="0" fillId="15" borderId="21" xfId="0" applyFill="1" applyBorder="1"/>
    <xf numFmtId="0" fontId="0" fillId="15" borderId="22" xfId="0" applyFill="1" applyBorder="1"/>
    <xf numFmtId="0" fontId="2" fillId="16" borderId="52" xfId="0" applyFont="1" applyFill="1" applyBorder="1" applyAlignment="1">
      <alignment horizontal="center" vertical="center" wrapText="1"/>
    </xf>
    <xf numFmtId="164" fontId="13" fillId="3" borderId="2" xfId="0" applyNumberFormat="1" applyFont="1" applyFill="1" applyBorder="1" applyAlignment="1">
      <alignment horizontal="center" vertical="center" wrapText="1"/>
    </xf>
    <xf numFmtId="0" fontId="0" fillId="15" borderId="42" xfId="0" applyFill="1" applyBorder="1"/>
    <xf numFmtId="0" fontId="0" fillId="15" borderId="5" xfId="0" applyFill="1" applyBorder="1"/>
    <xf numFmtId="0" fontId="0" fillId="15" borderId="29" xfId="0" applyFill="1" applyBorder="1"/>
    <xf numFmtId="0" fontId="0" fillId="15" borderId="18" xfId="0" applyFill="1" applyBorder="1"/>
    <xf numFmtId="0" fontId="3" fillId="15" borderId="3" xfId="0" applyFont="1" applyFill="1" applyBorder="1"/>
    <xf numFmtId="169" fontId="1" fillId="15" borderId="3" xfId="0" applyNumberFormat="1" applyFont="1" applyFill="1" applyBorder="1"/>
    <xf numFmtId="0" fontId="3" fillId="15" borderId="3" xfId="0" applyFont="1" applyFill="1" applyBorder="1" applyAlignment="1">
      <alignment wrapText="1"/>
    </xf>
    <xf numFmtId="3" fontId="13" fillId="15" borderId="14" xfId="0" applyNumberFormat="1" applyFont="1" applyFill="1" applyBorder="1" applyAlignment="1">
      <alignment horizontal="center" vertical="center" wrapText="1"/>
    </xf>
    <xf numFmtId="0" fontId="13" fillId="15" borderId="14" xfId="0" applyFont="1" applyFill="1" applyBorder="1" applyAlignment="1">
      <alignment horizontal="center" vertical="center" wrapText="1"/>
    </xf>
    <xf numFmtId="165" fontId="13" fillId="15" borderId="3" xfId="0" applyNumberFormat="1" applyFont="1" applyFill="1" applyBorder="1" applyAlignment="1">
      <alignment horizontal="center" vertical="center" wrapText="1"/>
    </xf>
    <xf numFmtId="164" fontId="4" fillId="8" borderId="12" xfId="0" applyNumberFormat="1" applyFont="1" applyFill="1" applyBorder="1" applyAlignment="1">
      <alignment horizontal="center" vertical="center"/>
    </xf>
    <xf numFmtId="164" fontId="4" fillId="8" borderId="8" xfId="0" applyNumberFormat="1" applyFont="1" applyFill="1" applyBorder="1" applyAlignment="1">
      <alignment horizontal="center" vertical="center"/>
    </xf>
    <xf numFmtId="164" fontId="4" fillId="8" borderId="54" xfId="0" applyNumberFormat="1" applyFont="1" applyFill="1" applyBorder="1" applyAlignment="1">
      <alignment horizontal="center" vertical="center"/>
    </xf>
    <xf numFmtId="0" fontId="4" fillId="5" borderId="3" xfId="0" applyFont="1" applyFill="1" applyBorder="1" applyAlignment="1">
      <alignment horizontal="center" vertical="center" wrapText="1"/>
    </xf>
    <xf numFmtId="164" fontId="4" fillId="5" borderId="3" xfId="0" applyNumberFormat="1" applyFont="1" applyFill="1" applyBorder="1" applyAlignment="1">
      <alignment horizontal="center" vertical="center" wrapText="1"/>
    </xf>
    <xf numFmtId="0" fontId="4" fillId="0" borderId="18" xfId="0" applyFont="1" applyBorder="1" applyAlignment="1">
      <alignment horizontal="left" vertical="center" wrapText="1"/>
    </xf>
    <xf numFmtId="164" fontId="5" fillId="2" borderId="52" xfId="0" applyNumberFormat="1" applyFont="1" applyFill="1" applyBorder="1" applyAlignment="1">
      <alignment horizontal="center" vertical="center" wrapText="1"/>
    </xf>
    <xf numFmtId="0" fontId="4" fillId="5" borderId="14" xfId="0" applyFont="1" applyFill="1" applyBorder="1" applyAlignment="1">
      <alignment horizontal="center" vertical="center" wrapText="1"/>
    </xf>
    <xf numFmtId="168" fontId="4" fillId="5" borderId="15" xfId="0" applyNumberFormat="1" applyFont="1" applyFill="1" applyBorder="1" applyAlignment="1">
      <alignment horizontal="center" vertical="center" wrapText="1"/>
    </xf>
    <xf numFmtId="168" fontId="4" fillId="3" borderId="1" xfId="0" applyNumberFormat="1" applyFont="1" applyFill="1" applyBorder="1" applyAlignment="1">
      <alignment horizontal="center" vertical="center" wrapText="1"/>
    </xf>
    <xf numFmtId="168" fontId="4" fillId="8" borderId="21" xfId="0" applyNumberFormat="1" applyFont="1" applyFill="1" applyBorder="1" applyAlignment="1">
      <alignment horizontal="center" vertical="center" wrapText="1"/>
    </xf>
    <xf numFmtId="168" fontId="4" fillId="8" borderId="15" xfId="0" applyNumberFormat="1" applyFont="1" applyFill="1" applyBorder="1" applyAlignment="1">
      <alignment horizontal="center" vertical="center" wrapText="1"/>
    </xf>
    <xf numFmtId="168" fontId="5" fillId="2" borderId="55" xfId="0" applyNumberFormat="1" applyFont="1" applyFill="1" applyBorder="1" applyAlignment="1">
      <alignment horizontal="center" vertical="center" wrapText="1"/>
    </xf>
    <xf numFmtId="168" fontId="5" fillId="2" borderId="56" xfId="0" applyNumberFormat="1" applyFont="1" applyFill="1" applyBorder="1" applyAlignment="1">
      <alignment horizontal="center" vertical="center" wrapText="1"/>
    </xf>
    <xf numFmtId="164" fontId="4" fillId="8" borderId="19" xfId="0" applyNumberFormat="1" applyFont="1" applyFill="1" applyBorder="1" applyAlignment="1">
      <alignment horizontal="center" vertical="center"/>
    </xf>
    <xf numFmtId="164" fontId="4" fillId="8" borderId="20" xfId="0" applyNumberFormat="1" applyFont="1" applyFill="1" applyBorder="1" applyAlignment="1">
      <alignment horizontal="center" vertical="center"/>
    </xf>
    <xf numFmtId="164" fontId="5" fillId="2" borderId="60" xfId="0" applyNumberFormat="1" applyFont="1" applyFill="1" applyBorder="1" applyAlignment="1">
      <alignment horizontal="center" vertical="center"/>
    </xf>
    <xf numFmtId="164" fontId="30" fillId="2" borderId="50" xfId="0" applyNumberFormat="1" applyFont="1" applyFill="1" applyBorder="1" applyAlignment="1">
      <alignment horizontal="center" vertical="center"/>
    </xf>
    <xf numFmtId="164" fontId="30" fillId="2" borderId="51" xfId="0" applyNumberFormat="1" applyFont="1" applyFill="1" applyBorder="1" applyAlignment="1">
      <alignment horizontal="center" vertical="center"/>
    </xf>
    <xf numFmtId="164" fontId="30" fillId="2" borderId="52" xfId="0" applyNumberFormat="1" applyFont="1" applyFill="1" applyBorder="1" applyAlignment="1">
      <alignment horizontal="center" vertical="center"/>
    </xf>
    <xf numFmtId="168" fontId="4" fillId="8" borderId="50" xfId="0" applyNumberFormat="1" applyFont="1" applyFill="1" applyBorder="1" applyAlignment="1">
      <alignment horizontal="center" vertical="center" wrapText="1"/>
    </xf>
    <xf numFmtId="168" fontId="4" fillId="8" borderId="49" xfId="0" applyNumberFormat="1" applyFont="1" applyFill="1" applyBorder="1" applyAlignment="1">
      <alignment horizontal="center" vertical="center" wrapText="1"/>
    </xf>
    <xf numFmtId="168" fontId="4" fillId="8" borderId="51" xfId="0" applyNumberFormat="1" applyFont="1" applyFill="1" applyBorder="1" applyAlignment="1">
      <alignment horizontal="center" vertical="center" wrapText="1"/>
    </xf>
    <xf numFmtId="168" fontId="4" fillId="8" borderId="58" xfId="0" applyNumberFormat="1" applyFont="1" applyFill="1" applyBorder="1" applyAlignment="1">
      <alignment horizontal="center" vertical="center" wrapText="1"/>
    </xf>
    <xf numFmtId="168" fontId="5" fillId="2" borderId="52" xfId="0" applyNumberFormat="1" applyFont="1" applyFill="1" applyBorder="1" applyAlignment="1">
      <alignment horizontal="center" vertical="center" wrapText="1"/>
    </xf>
    <xf numFmtId="0" fontId="22" fillId="7" borderId="19" xfId="0" applyFont="1" applyFill="1" applyBorder="1" applyAlignment="1">
      <alignment horizontal="center" vertical="center" wrapText="1"/>
    </xf>
    <xf numFmtId="0" fontId="22" fillId="7" borderId="20" xfId="0" applyFont="1" applyFill="1" applyBorder="1" applyAlignment="1">
      <alignment horizontal="center" vertical="center"/>
    </xf>
    <xf numFmtId="167" fontId="9" fillId="7" borderId="21" xfId="0" applyNumberFormat="1" applyFont="1" applyFill="1" applyBorder="1" applyAlignment="1">
      <alignment horizontal="center"/>
    </xf>
    <xf numFmtId="0" fontId="20" fillId="3" borderId="1" xfId="0" applyFont="1" applyFill="1" applyBorder="1" applyAlignment="1">
      <alignment vertical="center" wrapText="1"/>
    </xf>
    <xf numFmtId="164" fontId="4" fillId="8" borderId="2" xfId="0" applyNumberFormat="1" applyFont="1" applyFill="1" applyBorder="1" applyAlignment="1">
      <alignment horizontal="center" vertical="center" wrapText="1"/>
    </xf>
    <xf numFmtId="0" fontId="4" fillId="3" borderId="1" xfId="0" applyFont="1" applyFill="1" applyBorder="1" applyAlignment="1">
      <alignment vertical="center" wrapText="1"/>
    </xf>
    <xf numFmtId="0" fontId="5" fillId="2" borderId="59" xfId="0" applyFont="1" applyFill="1" applyBorder="1" applyAlignment="1">
      <alignment horizontal="left" vertical="center"/>
    </xf>
    <xf numFmtId="165" fontId="18" fillId="15" borderId="3" xfId="0" applyNumberFormat="1" applyFont="1" applyFill="1" applyBorder="1" applyAlignment="1" applyProtection="1">
      <alignment horizontal="center" vertical="center" wrapText="1"/>
      <protection locked="0"/>
    </xf>
    <xf numFmtId="0" fontId="15" fillId="3" borderId="0" xfId="0" applyFont="1" applyFill="1" applyAlignment="1">
      <alignment horizontal="center" wrapText="1"/>
    </xf>
    <xf numFmtId="0" fontId="1" fillId="5" borderId="3" xfId="0" applyFont="1" applyFill="1" applyBorder="1" applyAlignment="1">
      <alignment horizontal="center" vertical="center"/>
    </xf>
    <xf numFmtId="0" fontId="5" fillId="2" borderId="19"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15" xfId="0" applyFont="1" applyFill="1" applyBorder="1" applyAlignment="1">
      <alignment horizontal="center" vertical="center"/>
    </xf>
    <xf numFmtId="0" fontId="4" fillId="3" borderId="3" xfId="0" applyFont="1" applyFill="1" applyBorder="1" applyAlignment="1">
      <alignment horizontal="left" vertical="center" wrapText="1"/>
    </xf>
    <xf numFmtId="0" fontId="1" fillId="5" borderId="14" xfId="0" applyFont="1" applyFill="1" applyBorder="1" applyAlignment="1">
      <alignment horizontal="center" vertical="center" wrapText="1"/>
    </xf>
    <xf numFmtId="9" fontId="4" fillId="3" borderId="20" xfId="1" applyFont="1" applyFill="1" applyBorder="1" applyAlignment="1">
      <alignment horizontal="right" vertical="center"/>
    </xf>
    <xf numFmtId="0" fontId="4" fillId="3" borderId="15" xfId="0" applyFont="1" applyFill="1" applyBorder="1" applyAlignment="1">
      <alignment horizontal="left" vertical="center" wrapText="1"/>
    </xf>
    <xf numFmtId="0" fontId="0" fillId="0" borderId="15" xfId="0" applyBorder="1" applyAlignment="1">
      <alignment horizontal="left" vertical="center"/>
    </xf>
    <xf numFmtId="0" fontId="0" fillId="0" borderId="20" xfId="0" applyBorder="1" applyAlignment="1">
      <alignment horizontal="left" vertical="center" wrapText="1"/>
    </xf>
    <xf numFmtId="0" fontId="0" fillId="0" borderId="21" xfId="0" applyBorder="1" applyAlignment="1">
      <alignment horizontal="left" vertical="center"/>
    </xf>
    <xf numFmtId="0" fontId="0" fillId="0" borderId="5" xfId="0" applyBorder="1" applyAlignment="1">
      <alignment horizontal="left" vertical="center" wrapText="1"/>
    </xf>
    <xf numFmtId="0" fontId="0" fillId="0" borderId="29" xfId="0" applyBorder="1" applyAlignment="1">
      <alignment horizontal="left" vertical="center"/>
    </xf>
    <xf numFmtId="0" fontId="0" fillId="0" borderId="16" xfId="0" applyBorder="1"/>
    <xf numFmtId="0" fontId="0" fillId="0" borderId="38" xfId="0" applyBorder="1"/>
    <xf numFmtId="9" fontId="4" fillId="15" borderId="3" xfId="1" applyFont="1" applyFill="1" applyBorder="1" applyAlignment="1">
      <alignment horizontal="right" vertical="center"/>
    </xf>
    <xf numFmtId="0" fontId="2" fillId="2" borderId="51" xfId="0" applyFont="1" applyFill="1" applyBorder="1" applyAlignment="1">
      <alignment horizontal="center" vertical="center" wrapText="1"/>
    </xf>
    <xf numFmtId="44" fontId="0" fillId="8" borderId="14" xfId="2" applyFont="1" applyFill="1" applyBorder="1"/>
    <xf numFmtId="44" fontId="0" fillId="8" borderId="3" xfId="2" applyFont="1" applyFill="1" applyBorder="1"/>
    <xf numFmtId="0" fontId="2" fillId="2" borderId="27" xfId="0" applyFont="1" applyFill="1" applyBorder="1" applyAlignment="1">
      <alignment horizontal="center" vertical="center" wrapText="1"/>
    </xf>
    <xf numFmtId="0" fontId="2" fillId="2" borderId="25" xfId="0" applyFont="1" applyFill="1" applyBorder="1" applyAlignment="1">
      <alignment horizontal="center" vertical="center" wrapText="1"/>
    </xf>
    <xf numFmtId="168" fontId="4" fillId="5" borderId="7" xfId="0" applyNumberFormat="1" applyFont="1" applyFill="1" applyBorder="1" applyAlignment="1">
      <alignment horizontal="center" vertical="center" wrapText="1"/>
    </xf>
    <xf numFmtId="168" fontId="5" fillId="2" borderId="7" xfId="0" applyNumberFormat="1" applyFont="1" applyFill="1" applyBorder="1" applyAlignment="1">
      <alignment horizontal="center" vertical="center" wrapText="1"/>
    </xf>
    <xf numFmtId="168" fontId="5" fillId="2" borderId="41" xfId="0" applyNumberFormat="1" applyFont="1" applyFill="1" applyBorder="1" applyAlignment="1">
      <alignment horizontal="center" vertical="center" wrapText="1"/>
    </xf>
    <xf numFmtId="168" fontId="4" fillId="10" borderId="21" xfId="0" applyNumberFormat="1" applyFont="1" applyFill="1" applyBorder="1" applyAlignment="1">
      <alignment horizontal="center" vertical="center" wrapText="1"/>
    </xf>
    <xf numFmtId="0" fontId="43" fillId="2" borderId="14" xfId="0" applyFont="1" applyFill="1" applyBorder="1" applyAlignment="1">
      <alignment horizontal="center" vertical="center" wrapText="1"/>
    </xf>
    <xf numFmtId="0" fontId="7" fillId="0" borderId="0" xfId="0" applyFont="1"/>
    <xf numFmtId="0" fontId="2" fillId="2" borderId="5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5" xfId="0" applyFont="1" applyFill="1" applyBorder="1" applyAlignment="1">
      <alignment vertical="center" wrapText="1"/>
    </xf>
    <xf numFmtId="0" fontId="2" fillId="2" borderId="50" xfId="0" applyFont="1" applyFill="1" applyBorder="1" applyAlignment="1">
      <alignment vertical="center" wrapText="1"/>
    </xf>
    <xf numFmtId="0" fontId="2" fillId="2" borderId="49" xfId="0" applyFont="1" applyFill="1" applyBorder="1" applyAlignment="1">
      <alignment vertical="center" wrapText="1"/>
    </xf>
    <xf numFmtId="0" fontId="2" fillId="2" borderId="59" xfId="0" applyFont="1" applyFill="1" applyBorder="1" applyAlignment="1">
      <alignment vertical="center" wrapText="1"/>
    </xf>
    <xf numFmtId="0" fontId="0" fillId="0" borderId="16" xfId="0" applyBorder="1" applyAlignment="1">
      <alignment vertical="center" wrapText="1"/>
    </xf>
    <xf numFmtId="0" fontId="0" fillId="0" borderId="32" xfId="0" applyBorder="1" applyAlignment="1">
      <alignment vertical="center" wrapText="1"/>
    </xf>
    <xf numFmtId="0" fontId="2" fillId="2" borderId="63" xfId="0" applyFont="1" applyFill="1" applyBorder="1" applyAlignment="1">
      <alignment horizontal="center" vertical="center" wrapText="1"/>
    </xf>
    <xf numFmtId="0" fontId="4" fillId="3" borderId="1" xfId="0" applyFont="1" applyFill="1" applyBorder="1" applyAlignment="1">
      <alignment horizontal="left" vertical="center"/>
    </xf>
    <xf numFmtId="0" fontId="4" fillId="3" borderId="26" xfId="0" applyFont="1" applyFill="1" applyBorder="1" applyAlignment="1">
      <alignment horizontal="left" vertical="center"/>
    </xf>
    <xf numFmtId="0" fontId="4" fillId="0" borderId="1" xfId="0" applyFont="1" applyBorder="1" applyAlignment="1">
      <alignment horizontal="left" vertical="center"/>
    </xf>
    <xf numFmtId="0" fontId="5" fillId="2" borderId="59" xfId="0" applyFont="1" applyFill="1" applyBorder="1" applyAlignment="1">
      <alignment horizontal="left" vertical="center" wrapText="1"/>
    </xf>
    <xf numFmtId="164" fontId="4" fillId="8" borderId="3" xfId="0" applyNumberFormat="1" applyFont="1" applyFill="1" applyBorder="1" applyAlignment="1">
      <alignment horizontal="center" vertical="center"/>
    </xf>
    <xf numFmtId="164" fontId="4" fillId="5" borderId="14" xfId="0" applyNumberFormat="1" applyFont="1" applyFill="1" applyBorder="1" applyAlignment="1">
      <alignment horizontal="center" vertical="center" wrapText="1"/>
    </xf>
    <xf numFmtId="164" fontId="4" fillId="3" borderId="19" xfId="0" applyNumberFormat="1" applyFont="1" applyFill="1" applyBorder="1" applyAlignment="1">
      <alignment horizontal="center" vertical="center" wrapText="1"/>
    </xf>
    <xf numFmtId="164" fontId="4" fillId="3" borderId="20" xfId="0" applyNumberFormat="1" applyFont="1" applyFill="1" applyBorder="1" applyAlignment="1">
      <alignment horizontal="center" vertical="center" wrapText="1"/>
    </xf>
    <xf numFmtId="164" fontId="4" fillId="8" borderId="14" xfId="0" applyNumberFormat="1" applyFont="1" applyFill="1" applyBorder="1" applyAlignment="1">
      <alignment horizontal="center" vertical="center"/>
    </xf>
    <xf numFmtId="168" fontId="4" fillId="5" borderId="2" xfId="0" applyNumberFormat="1" applyFont="1" applyFill="1" applyBorder="1" applyAlignment="1">
      <alignment horizontal="center" vertical="center" wrapText="1"/>
    </xf>
    <xf numFmtId="168" fontId="4" fillId="3" borderId="19" xfId="0" applyNumberFormat="1" applyFont="1" applyFill="1" applyBorder="1" applyAlignment="1">
      <alignment horizontal="center" vertical="center" wrapText="1"/>
    </xf>
    <xf numFmtId="168" fontId="4" fillId="3" borderId="20" xfId="0" applyNumberFormat="1" applyFont="1" applyFill="1" applyBorder="1" applyAlignment="1">
      <alignment horizontal="center" vertical="center" wrapText="1"/>
    </xf>
    <xf numFmtId="44" fontId="0" fillId="7" borderId="46" xfId="2" applyFont="1" applyFill="1" applyBorder="1"/>
    <xf numFmtId="0" fontId="42" fillId="2" borderId="16" xfId="0" applyFont="1" applyFill="1" applyBorder="1" applyAlignment="1">
      <alignment horizontal="center" vertical="center"/>
    </xf>
    <xf numFmtId="0" fontId="42" fillId="2" borderId="38" xfId="0" applyFont="1" applyFill="1" applyBorder="1" applyAlignment="1">
      <alignment horizontal="center" vertical="center"/>
    </xf>
    <xf numFmtId="0" fontId="43" fillId="2" borderId="34" xfId="0" applyFont="1" applyFill="1" applyBorder="1" applyAlignment="1">
      <alignment horizontal="center" vertical="center" wrapText="1"/>
    </xf>
    <xf numFmtId="0" fontId="3" fillId="4" borderId="2" xfId="0" applyFont="1" applyFill="1" applyBorder="1" applyAlignment="1">
      <alignment horizontal="center"/>
    </xf>
    <xf numFmtId="0" fontId="0" fillId="0" borderId="38" xfId="0" applyBorder="1" applyAlignment="1">
      <alignment vertical="center" wrapText="1"/>
    </xf>
    <xf numFmtId="0" fontId="0" fillId="0" borderId="33" xfId="0" applyBorder="1" applyAlignment="1">
      <alignment vertical="center" wrapText="1"/>
    </xf>
    <xf numFmtId="0" fontId="4" fillId="0" borderId="14" xfId="0" applyFont="1" applyBorder="1" applyAlignment="1">
      <alignment vertical="center" wrapText="1"/>
    </xf>
    <xf numFmtId="0" fontId="5"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0" borderId="19" xfId="0" applyFont="1" applyBorder="1" applyAlignment="1">
      <alignment vertical="center" wrapText="1"/>
    </xf>
    <xf numFmtId="0" fontId="4" fillId="3" borderId="20" xfId="0" applyFont="1" applyFill="1" applyBorder="1" applyAlignment="1">
      <alignment horizontal="left" vertical="center" wrapText="1"/>
    </xf>
    <xf numFmtId="164" fontId="4" fillId="8" borderId="48" xfId="0" applyNumberFormat="1" applyFont="1" applyFill="1" applyBorder="1" applyAlignment="1">
      <alignment horizontal="center" vertical="center" wrapText="1"/>
    </xf>
    <xf numFmtId="164" fontId="4" fillId="8" borderId="47" xfId="0" applyNumberFormat="1" applyFont="1" applyFill="1" applyBorder="1" applyAlignment="1">
      <alignment horizontal="center" vertical="center" wrapText="1"/>
    </xf>
    <xf numFmtId="164" fontId="4" fillId="8" borderId="34" xfId="0" applyNumberFormat="1" applyFont="1" applyFill="1" applyBorder="1" applyAlignment="1">
      <alignment horizontal="center" vertical="center"/>
    </xf>
    <xf numFmtId="164" fontId="4" fillId="8" borderId="2" xfId="0" applyNumberFormat="1" applyFont="1" applyFill="1" applyBorder="1" applyAlignment="1">
      <alignment horizontal="center" vertical="center"/>
    </xf>
    <xf numFmtId="0" fontId="2" fillId="2" borderId="36" xfId="0" applyFont="1" applyFill="1" applyBorder="1" applyAlignment="1">
      <alignment horizontal="center" vertical="center" wrapText="1"/>
    </xf>
    <xf numFmtId="0" fontId="4" fillId="5"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164" fontId="4" fillId="3" borderId="57" xfId="0" applyNumberFormat="1" applyFont="1" applyFill="1" applyBorder="1" applyAlignment="1">
      <alignment horizontal="center" vertical="center" wrapText="1"/>
    </xf>
    <xf numFmtId="0" fontId="2" fillId="2" borderId="35" xfId="0" applyFont="1" applyFill="1" applyBorder="1" applyAlignment="1">
      <alignment horizontal="center" vertical="center" wrapText="1"/>
    </xf>
    <xf numFmtId="164" fontId="5" fillId="2" borderId="64" xfId="0" applyNumberFormat="1" applyFont="1" applyFill="1" applyBorder="1" applyAlignment="1">
      <alignment horizontal="center" vertical="center" wrapText="1"/>
    </xf>
    <xf numFmtId="0" fontId="2" fillId="2" borderId="65" xfId="0" applyFont="1" applyFill="1" applyBorder="1" applyAlignment="1">
      <alignment horizontal="center" vertical="center" wrapText="1"/>
    </xf>
    <xf numFmtId="164" fontId="4" fillId="5" borderId="8" xfId="0" applyNumberFormat="1" applyFont="1" applyFill="1" applyBorder="1" applyAlignment="1">
      <alignment horizontal="center" vertical="center" wrapText="1"/>
    </xf>
    <xf numFmtId="164" fontId="4" fillId="8" borderId="14" xfId="0" applyNumberFormat="1" applyFont="1" applyFill="1" applyBorder="1" applyAlignment="1">
      <alignment horizontal="center" vertical="center" wrapText="1"/>
    </xf>
    <xf numFmtId="164" fontId="4" fillId="8" borderId="19" xfId="0" applyNumberFormat="1" applyFont="1" applyFill="1" applyBorder="1" applyAlignment="1">
      <alignment horizontal="center" vertical="center" wrapText="1"/>
    </xf>
    <xf numFmtId="0" fontId="43" fillId="2" borderId="55" xfId="0" applyFont="1" applyFill="1" applyBorder="1" applyAlignment="1">
      <alignment horizontal="center" vertical="center" wrapText="1"/>
    </xf>
    <xf numFmtId="44" fontId="0" fillId="8" borderId="2" xfId="2" applyFont="1" applyFill="1" applyBorder="1"/>
    <xf numFmtId="0" fontId="4" fillId="4" borderId="3" xfId="0" applyFont="1" applyFill="1" applyBorder="1" applyAlignment="1">
      <alignment horizontal="center" vertical="center"/>
    </xf>
    <xf numFmtId="0" fontId="41" fillId="3" borderId="20" xfId="0" applyFont="1" applyFill="1" applyBorder="1" applyAlignment="1">
      <alignment horizontal="left" vertical="center" wrapText="1"/>
    </xf>
    <xf numFmtId="0" fontId="4" fillId="4" borderId="20" xfId="0" applyFont="1" applyFill="1" applyBorder="1" applyAlignment="1">
      <alignment horizontal="center" vertical="center"/>
    </xf>
    <xf numFmtId="0" fontId="47" fillId="0" borderId="0" xfId="0" applyFont="1" applyAlignment="1">
      <alignment horizontal="left" vertical="center" wrapText="1"/>
    </xf>
    <xf numFmtId="44" fontId="0" fillId="8" borderId="19" xfId="2" applyFont="1" applyFill="1" applyBorder="1"/>
    <xf numFmtId="44" fontId="0" fillId="8" borderId="20" xfId="2" applyFont="1" applyFill="1" applyBorder="1"/>
    <xf numFmtId="0" fontId="2" fillId="2" borderId="6" xfId="0" applyFont="1" applyFill="1" applyBorder="1" applyAlignment="1">
      <alignment horizontal="center" vertical="center" wrapText="1"/>
    </xf>
    <xf numFmtId="167" fontId="51" fillId="4" borderId="15" xfId="0" applyNumberFormat="1" applyFont="1" applyFill="1" applyBorder="1" applyAlignment="1">
      <alignment horizontal="left" vertical="center" wrapText="1"/>
    </xf>
    <xf numFmtId="0" fontId="0" fillId="0" borderId="0" xfId="0" applyAlignment="1">
      <alignment horizontal="center" vertical="top" wrapText="1"/>
    </xf>
    <xf numFmtId="167" fontId="51" fillId="0" borderId="0" xfId="0" applyNumberFormat="1" applyFont="1" applyAlignment="1">
      <alignment horizontal="left" vertical="center" wrapText="1"/>
    </xf>
    <xf numFmtId="0" fontId="4" fillId="0" borderId="69" xfId="0" applyFont="1" applyBorder="1" applyAlignment="1">
      <alignment vertical="center" wrapText="1"/>
    </xf>
    <xf numFmtId="0" fontId="20" fillId="3" borderId="70" xfId="0" applyFont="1" applyFill="1" applyBorder="1" applyAlignment="1">
      <alignment vertical="center" wrapText="1"/>
    </xf>
    <xf numFmtId="168" fontId="4" fillId="3" borderId="69" xfId="0" applyNumberFormat="1" applyFont="1" applyFill="1" applyBorder="1" applyAlignment="1">
      <alignment horizontal="center" vertical="center" wrapText="1"/>
    </xf>
    <xf numFmtId="168" fontId="4" fillId="3" borderId="68" xfId="0" applyNumberFormat="1" applyFont="1" applyFill="1" applyBorder="1" applyAlignment="1">
      <alignment horizontal="center" vertical="center" wrapText="1"/>
    </xf>
    <xf numFmtId="168" fontId="4" fillId="8" borderId="42" xfId="0" applyNumberFormat="1" applyFont="1" applyFill="1" applyBorder="1" applyAlignment="1">
      <alignment horizontal="center" vertical="center" wrapText="1"/>
    </xf>
    <xf numFmtId="168" fontId="4" fillId="8" borderId="29" xfId="0" applyNumberFormat="1" applyFont="1" applyFill="1" applyBorder="1" applyAlignment="1">
      <alignment horizontal="center" vertical="center" wrapText="1"/>
    </xf>
    <xf numFmtId="168" fontId="5" fillId="2" borderId="60" xfId="0" applyNumberFormat="1" applyFont="1" applyFill="1" applyBorder="1" applyAlignment="1">
      <alignment horizontal="center" vertical="center" wrapText="1"/>
    </xf>
    <xf numFmtId="164" fontId="5" fillId="2" borderId="41" xfId="0" applyNumberFormat="1" applyFont="1" applyFill="1" applyBorder="1" applyAlignment="1">
      <alignment horizontal="center" vertical="center" wrapText="1"/>
    </xf>
    <xf numFmtId="164" fontId="4" fillId="8" borderId="3" xfId="0" applyNumberFormat="1" applyFont="1" applyFill="1" applyBorder="1" applyAlignment="1">
      <alignment horizontal="center" vertical="center" wrapText="1"/>
    </xf>
    <xf numFmtId="164" fontId="4" fillId="8" borderId="20" xfId="0" applyNumberFormat="1" applyFont="1" applyFill="1" applyBorder="1" applyAlignment="1">
      <alignment horizontal="center" vertical="center" wrapText="1"/>
    </xf>
    <xf numFmtId="1" fontId="13" fillId="15" borderId="14" xfId="0" applyNumberFormat="1" applyFont="1" applyFill="1" applyBorder="1" applyAlignment="1">
      <alignment horizontal="center" vertical="center" wrapText="1"/>
    </xf>
    <xf numFmtId="3" fontId="13" fillId="15" borderId="3" xfId="0" applyNumberFormat="1" applyFont="1" applyFill="1" applyBorder="1" applyAlignment="1">
      <alignment horizontal="center" vertical="center" wrapText="1"/>
    </xf>
    <xf numFmtId="0" fontId="13" fillId="8" borderId="1" xfId="0" applyFont="1" applyFill="1" applyBorder="1" applyAlignment="1">
      <alignment horizontal="center" vertical="center" wrapText="1"/>
    </xf>
    <xf numFmtId="3" fontId="13" fillId="8" borderId="14" xfId="0" applyNumberFormat="1" applyFont="1" applyFill="1" applyBorder="1" applyAlignment="1">
      <alignment horizontal="center" vertical="center" wrapText="1"/>
    </xf>
    <xf numFmtId="165" fontId="13" fillId="8" borderId="3" xfId="0" applyNumberFormat="1" applyFont="1" applyFill="1" applyBorder="1" applyAlignment="1">
      <alignment horizontal="center" vertical="center" wrapText="1"/>
    </xf>
    <xf numFmtId="164" fontId="13" fillId="8" borderId="15" xfId="0" applyNumberFormat="1" applyFont="1" applyFill="1" applyBorder="1" applyAlignment="1">
      <alignment horizontal="center" vertical="center" wrapText="1"/>
    </xf>
    <xf numFmtId="3" fontId="13" fillId="8" borderId="3" xfId="0" applyNumberFormat="1" applyFont="1" applyFill="1" applyBorder="1" applyAlignment="1">
      <alignment horizontal="center" vertical="center" wrapText="1"/>
    </xf>
    <xf numFmtId="164" fontId="13" fillId="8" borderId="2" xfId="0" applyNumberFormat="1" applyFont="1" applyFill="1" applyBorder="1" applyAlignment="1">
      <alignment horizontal="center" vertical="center" wrapText="1"/>
    </xf>
    <xf numFmtId="164" fontId="13" fillId="8" borderId="3" xfId="0" applyNumberFormat="1" applyFont="1" applyFill="1" applyBorder="1" applyAlignment="1">
      <alignment horizontal="center" vertical="center" wrapText="1"/>
    </xf>
    <xf numFmtId="0" fontId="36" fillId="8" borderId="7" xfId="0" applyFont="1" applyFill="1" applyBorder="1" applyAlignment="1">
      <alignment horizontal="center" vertical="center" wrapText="1"/>
    </xf>
    <xf numFmtId="0" fontId="3" fillId="18" borderId="18" xfId="0" applyFont="1" applyFill="1" applyBorder="1" applyAlignment="1">
      <alignment vertical="center" wrapText="1"/>
    </xf>
    <xf numFmtId="3" fontId="13" fillId="18" borderId="14" xfId="0" applyNumberFormat="1" applyFont="1" applyFill="1" applyBorder="1" applyAlignment="1">
      <alignment horizontal="center" vertical="center" wrapText="1"/>
    </xf>
    <xf numFmtId="0" fontId="15" fillId="0" borderId="0" xfId="0" applyFont="1" applyAlignment="1">
      <alignment horizontal="left" vertical="top" wrapText="1"/>
    </xf>
    <xf numFmtId="0" fontId="49" fillId="0" borderId="0" xfId="0" applyFont="1" applyAlignment="1">
      <alignment vertical="center"/>
    </xf>
    <xf numFmtId="0" fontId="4" fillId="4" borderId="34" xfId="0" applyFont="1" applyFill="1" applyBorder="1" applyAlignment="1">
      <alignment horizontal="center" vertical="center"/>
    </xf>
    <xf numFmtId="0" fontId="4" fillId="4" borderId="3" xfId="0" applyFont="1" applyFill="1" applyBorder="1" applyAlignment="1">
      <alignment horizontal="left" vertical="center"/>
    </xf>
    <xf numFmtId="44" fontId="22" fillId="4" borderId="15" xfId="2" applyFont="1" applyFill="1" applyBorder="1" applyAlignment="1" applyProtection="1">
      <alignment horizontal="center" vertical="center"/>
    </xf>
    <xf numFmtId="0" fontId="4" fillId="4" borderId="40" xfId="0" applyFont="1" applyFill="1" applyBorder="1" applyAlignment="1">
      <alignment horizontal="center" vertical="center"/>
    </xf>
    <xf numFmtId="44" fontId="22" fillId="4" borderId="21" xfId="2" applyFont="1" applyFill="1" applyBorder="1" applyAlignment="1" applyProtection="1">
      <alignment horizontal="center" vertical="center"/>
    </xf>
    <xf numFmtId="0" fontId="23" fillId="16" borderId="8" xfId="0" applyFont="1" applyFill="1" applyBorder="1" applyAlignment="1">
      <alignment horizontal="center" vertical="center"/>
    </xf>
    <xf numFmtId="0" fontId="23" fillId="16" borderId="9" xfId="0" applyFont="1" applyFill="1" applyBorder="1" applyAlignment="1">
      <alignment horizontal="center" vertical="center"/>
    </xf>
    <xf numFmtId="164" fontId="13" fillId="3" borderId="1" xfId="0" applyNumberFormat="1" applyFont="1" applyFill="1" applyBorder="1" applyAlignment="1">
      <alignment horizontal="center" vertical="center" wrapText="1"/>
    </xf>
    <xf numFmtId="164" fontId="13" fillId="8" borderId="1" xfId="0" applyNumberFormat="1" applyFont="1" applyFill="1" applyBorder="1" applyAlignment="1">
      <alignment horizontal="center" vertical="center" wrapText="1"/>
    </xf>
    <xf numFmtId="164" fontId="13" fillId="3" borderId="7" xfId="0" applyNumberFormat="1" applyFont="1" applyFill="1" applyBorder="1" applyAlignment="1">
      <alignment horizontal="center" vertical="center" wrapText="1"/>
    </xf>
    <xf numFmtId="164" fontId="13" fillId="8" borderId="7" xfId="0" applyNumberFormat="1" applyFont="1" applyFill="1" applyBorder="1" applyAlignment="1">
      <alignment horizontal="center" vertical="center" wrapText="1"/>
    </xf>
    <xf numFmtId="0" fontId="4" fillId="4" borderId="5" xfId="0" applyFont="1" applyFill="1" applyBorder="1" applyAlignment="1">
      <alignment horizontal="center" vertical="center"/>
    </xf>
    <xf numFmtId="44" fontId="22" fillId="4" borderId="29" xfId="2" applyFont="1" applyFill="1" applyBorder="1" applyAlignment="1" applyProtection="1">
      <alignment horizontal="center" vertical="center"/>
    </xf>
    <xf numFmtId="0" fontId="52" fillId="0" borderId="16" xfId="0" applyFont="1" applyBorder="1" applyAlignment="1">
      <alignment vertical="center"/>
    </xf>
    <xf numFmtId="0" fontId="4" fillId="4" borderId="3" xfId="0" applyFont="1" applyFill="1" applyBorder="1" applyAlignment="1">
      <alignment horizontal="left" vertical="center" wrapText="1"/>
    </xf>
    <xf numFmtId="0" fontId="22" fillId="3" borderId="14" xfId="0" applyFont="1" applyFill="1" applyBorder="1" applyAlignment="1">
      <alignment horizontal="left" vertical="center"/>
    </xf>
    <xf numFmtId="0" fontId="22" fillId="3" borderId="14" xfId="0" applyFont="1" applyFill="1" applyBorder="1" applyAlignment="1">
      <alignment vertical="center" wrapText="1"/>
    </xf>
    <xf numFmtId="0" fontId="22" fillId="0" borderId="14" xfId="0" applyFont="1" applyBorder="1" applyAlignment="1">
      <alignment vertical="center" wrapText="1"/>
    </xf>
    <xf numFmtId="0" fontId="22" fillId="0" borderId="19" xfId="0" applyFont="1" applyBorder="1" applyAlignment="1">
      <alignment vertical="center" wrapText="1"/>
    </xf>
    <xf numFmtId="167" fontId="3" fillId="0" borderId="3" xfId="0" applyNumberFormat="1" applyFont="1" applyBorder="1" applyAlignment="1">
      <alignment horizontal="center" vertical="center" wrapText="1"/>
    </xf>
    <xf numFmtId="167" fontId="3" fillId="0" borderId="20" xfId="0" applyNumberFormat="1" applyFont="1" applyBorder="1" applyAlignment="1">
      <alignment horizontal="center" vertical="center" wrapText="1"/>
    </xf>
    <xf numFmtId="9" fontId="4" fillId="15" borderId="3" xfId="1" applyFont="1" applyFill="1" applyBorder="1" applyAlignment="1">
      <alignment horizontal="left" vertical="center"/>
    </xf>
    <xf numFmtId="0" fontId="4" fillId="0" borderId="3" xfId="0" applyFont="1" applyBorder="1" applyAlignment="1">
      <alignment horizontal="left" vertical="center" wrapText="1"/>
    </xf>
    <xf numFmtId="0" fontId="0" fillId="0" borderId="15" xfId="0" applyBorder="1"/>
    <xf numFmtId="0" fontId="4" fillId="0" borderId="20" xfId="0" applyFont="1" applyBorder="1" applyAlignment="1">
      <alignment horizontal="left" vertical="center" wrapText="1"/>
    </xf>
    <xf numFmtId="0" fontId="0" fillId="0" borderId="21" xfId="0" applyBorder="1"/>
    <xf numFmtId="0" fontId="12" fillId="8" borderId="53" xfId="0" applyFont="1" applyFill="1" applyBorder="1" applyAlignment="1">
      <alignment horizontal="center" vertical="center" wrapText="1"/>
    </xf>
    <xf numFmtId="164" fontId="5" fillId="2" borderId="52" xfId="0" applyNumberFormat="1" applyFont="1" applyFill="1" applyBorder="1" applyAlignment="1">
      <alignment horizontal="center" vertical="center"/>
    </xf>
    <xf numFmtId="9" fontId="0" fillId="15" borderId="15" xfId="1" applyFont="1" applyFill="1" applyBorder="1"/>
    <xf numFmtId="9" fontId="0" fillId="15" borderId="21" xfId="1" applyFont="1" applyFill="1" applyBorder="1"/>
    <xf numFmtId="167" fontId="51" fillId="4" borderId="21" xfId="0" applyNumberFormat="1" applyFont="1" applyFill="1" applyBorder="1" applyAlignment="1">
      <alignment horizontal="left" vertical="center" wrapText="1"/>
    </xf>
    <xf numFmtId="0" fontId="19" fillId="0" borderId="16" xfId="0" applyFont="1" applyBorder="1" applyAlignment="1">
      <alignment horizontal="left" vertical="center"/>
    </xf>
    <xf numFmtId="0" fontId="19" fillId="0" borderId="0" xfId="0" applyFont="1" applyAlignment="1">
      <alignment horizontal="left" vertical="center"/>
    </xf>
    <xf numFmtId="0" fontId="19" fillId="0" borderId="38" xfId="0" applyFont="1" applyBorder="1" applyAlignment="1">
      <alignment horizontal="left" vertical="center"/>
    </xf>
    <xf numFmtId="0" fontId="15" fillId="0" borderId="16" xfId="0" applyFont="1" applyBorder="1" applyAlignment="1">
      <alignment horizontal="left" vertical="center"/>
    </xf>
    <xf numFmtId="0" fontId="15" fillId="0" borderId="0" xfId="0" applyFont="1" applyAlignment="1">
      <alignment horizontal="left" vertical="center"/>
    </xf>
    <xf numFmtId="0" fontId="15" fillId="0" borderId="38" xfId="0" applyFont="1" applyBorder="1" applyAlignment="1">
      <alignment horizontal="left" vertical="center"/>
    </xf>
    <xf numFmtId="0" fontId="15" fillId="3" borderId="16"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38" xfId="0" applyFont="1" applyFill="1" applyBorder="1" applyAlignment="1">
      <alignment horizontal="left" vertical="center" wrapText="1"/>
    </xf>
    <xf numFmtId="0" fontId="28" fillId="0" borderId="16" xfId="0" applyFont="1" applyBorder="1" applyAlignment="1">
      <alignment horizontal="left" vertical="center" wrapText="1"/>
    </xf>
    <xf numFmtId="0" fontId="28" fillId="0" borderId="0" xfId="0" applyFont="1" applyAlignment="1">
      <alignment horizontal="left" vertical="center" wrapText="1"/>
    </xf>
    <xf numFmtId="0" fontId="28" fillId="0" borderId="38" xfId="0" applyFont="1" applyBorder="1" applyAlignment="1">
      <alignment horizontal="left" vertical="center" wrapText="1"/>
    </xf>
    <xf numFmtId="0" fontId="8" fillId="11" borderId="36" xfId="0" applyFont="1" applyFill="1" applyBorder="1" applyAlignment="1">
      <alignment horizontal="center" vertical="center" wrapText="1"/>
    </xf>
    <xf numFmtId="0" fontId="8" fillId="11" borderId="39" xfId="0" applyFont="1" applyFill="1" applyBorder="1" applyAlignment="1">
      <alignment horizontal="center" vertical="center" wrapText="1"/>
    </xf>
    <xf numFmtId="0" fontId="8" fillId="11" borderId="35" xfId="0" applyFont="1" applyFill="1" applyBorder="1" applyAlignment="1">
      <alignment horizontal="center" vertical="center" wrapText="1"/>
    </xf>
    <xf numFmtId="0" fontId="16" fillId="11" borderId="16" xfId="0" applyFont="1" applyFill="1" applyBorder="1" applyAlignment="1">
      <alignment horizontal="center" vertical="center" wrapText="1"/>
    </xf>
    <xf numFmtId="0" fontId="16" fillId="11" borderId="0" xfId="0" applyFont="1" applyFill="1" applyAlignment="1">
      <alignment horizontal="center" vertical="center" wrapText="1"/>
    </xf>
    <xf numFmtId="0" fontId="16" fillId="11" borderId="38" xfId="0" applyFont="1" applyFill="1" applyBorder="1" applyAlignment="1">
      <alignment horizontal="center" vertical="center" wrapText="1"/>
    </xf>
    <xf numFmtId="0" fontId="15" fillId="0" borderId="16" xfId="0" applyFont="1" applyBorder="1" applyAlignment="1">
      <alignment horizontal="left" vertical="center" wrapText="1"/>
    </xf>
    <xf numFmtId="0" fontId="15" fillId="0" borderId="0" xfId="0" applyFont="1" applyAlignment="1">
      <alignment horizontal="left" vertical="center" wrapText="1"/>
    </xf>
    <xf numFmtId="0" fontId="15" fillId="0" borderId="38" xfId="0" applyFont="1" applyBorder="1" applyAlignment="1">
      <alignment horizontal="left" vertical="center" wrapText="1"/>
    </xf>
    <xf numFmtId="165" fontId="31" fillId="2" borderId="49" xfId="0" applyNumberFormat="1" applyFont="1" applyFill="1" applyBorder="1" applyAlignment="1">
      <alignment horizontal="center" vertical="center" wrapText="1"/>
    </xf>
    <xf numFmtId="165" fontId="31" fillId="2" borderId="51" xfId="0" applyNumberFormat="1" applyFont="1" applyFill="1" applyBorder="1" applyAlignment="1">
      <alignment horizontal="center" vertical="center" wrapText="1"/>
    </xf>
    <xf numFmtId="165" fontId="40" fillId="13" borderId="49" xfId="0" applyNumberFormat="1" applyFont="1" applyFill="1" applyBorder="1" applyAlignment="1">
      <alignment horizontal="center" vertical="center" wrapText="1"/>
    </xf>
    <xf numFmtId="165" fontId="40" fillId="13" borderId="51" xfId="0" applyNumberFormat="1" applyFont="1" applyFill="1" applyBorder="1" applyAlignment="1">
      <alignment horizontal="center" vertical="center" wrapText="1"/>
    </xf>
    <xf numFmtId="165" fontId="40" fillId="13" borderId="3" xfId="0" applyNumberFormat="1" applyFont="1" applyFill="1" applyBorder="1" applyAlignment="1">
      <alignment horizontal="center" vertical="center" wrapText="1"/>
    </xf>
    <xf numFmtId="165" fontId="40" fillId="13" borderId="15" xfId="0" applyNumberFormat="1" applyFont="1" applyFill="1" applyBorder="1" applyAlignment="1">
      <alignment horizontal="center" vertical="center" wrapText="1"/>
    </xf>
    <xf numFmtId="165" fontId="40" fillId="14" borderId="9" xfId="0" applyNumberFormat="1" applyFont="1" applyFill="1" applyBorder="1" applyAlignment="1">
      <alignment horizontal="center" vertical="center" wrapText="1"/>
    </xf>
    <xf numFmtId="165" fontId="40" fillId="14" borderId="13" xfId="0" applyNumberFormat="1" applyFont="1" applyFill="1" applyBorder="1" applyAlignment="1">
      <alignment horizontal="center" vertical="center" wrapText="1"/>
    </xf>
    <xf numFmtId="165" fontId="39" fillId="14" borderId="9" xfId="0" applyNumberFormat="1" applyFont="1" applyFill="1" applyBorder="1" applyAlignment="1">
      <alignment horizontal="center" vertical="center" wrapText="1"/>
    </xf>
    <xf numFmtId="165" fontId="39" fillId="13" borderId="9" xfId="0" applyNumberFormat="1" applyFont="1" applyFill="1" applyBorder="1" applyAlignment="1">
      <alignment horizontal="center" vertical="center" wrapText="1"/>
    </xf>
    <xf numFmtId="165" fontId="40" fillId="14" borderId="20" xfId="0" applyNumberFormat="1" applyFont="1" applyFill="1" applyBorder="1" applyAlignment="1">
      <alignment horizontal="center" vertical="center" wrapText="1"/>
    </xf>
    <xf numFmtId="165" fontId="40" fillId="14" borderId="21" xfId="0" applyNumberFormat="1" applyFont="1" applyFill="1" applyBorder="1" applyAlignment="1">
      <alignment horizontal="center" vertical="center" wrapText="1"/>
    </xf>
    <xf numFmtId="165" fontId="40" fillId="13" borderId="9" xfId="0" applyNumberFormat="1" applyFont="1" applyFill="1" applyBorder="1" applyAlignment="1">
      <alignment horizontal="center" vertical="center" wrapText="1"/>
    </xf>
    <xf numFmtId="165" fontId="40" fillId="13" borderId="13" xfId="0" applyNumberFormat="1" applyFont="1" applyFill="1" applyBorder="1" applyAlignment="1">
      <alignment horizontal="center" vertical="center" wrapText="1"/>
    </xf>
    <xf numFmtId="165" fontId="39" fillId="13" borderId="3" xfId="0" applyNumberFormat="1" applyFont="1" applyFill="1" applyBorder="1" applyAlignment="1">
      <alignment horizontal="center" vertical="center" wrapText="1"/>
    </xf>
    <xf numFmtId="165" fontId="39" fillId="13" borderId="58" xfId="0" applyNumberFormat="1" applyFont="1" applyFill="1" applyBorder="1" applyAlignment="1">
      <alignment horizontal="center" vertical="center" wrapText="1"/>
    </xf>
    <xf numFmtId="165" fontId="39" fillId="13" borderId="49" xfId="0" applyNumberFormat="1" applyFont="1" applyFill="1" applyBorder="1" applyAlignment="1">
      <alignment horizontal="center" vertical="center" wrapText="1"/>
    </xf>
    <xf numFmtId="165" fontId="39" fillId="14" borderId="20" xfId="0" applyNumberFormat="1" applyFont="1" applyFill="1" applyBorder="1" applyAlignment="1">
      <alignment horizontal="center" vertical="center" wrapText="1"/>
    </xf>
    <xf numFmtId="0" fontId="1" fillId="5" borderId="8" xfId="0" applyFont="1" applyFill="1" applyBorder="1" applyAlignment="1">
      <alignment horizontal="left" vertical="center"/>
    </xf>
    <xf numFmtId="0" fontId="1" fillId="5" borderId="10" xfId="0" applyFont="1" applyFill="1" applyBorder="1" applyAlignment="1">
      <alignment horizontal="left" vertical="center"/>
    </xf>
    <xf numFmtId="0" fontId="23" fillId="2" borderId="50" xfId="0" applyFont="1" applyFill="1" applyBorder="1" applyAlignment="1">
      <alignment horizontal="center" vertical="center" wrapText="1"/>
    </xf>
    <xf numFmtId="0" fontId="23" fillId="2" borderId="4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9" xfId="0" applyFont="1" applyFill="1" applyBorder="1" applyAlignment="1">
      <alignment horizontal="center" vertical="center" wrapText="1"/>
    </xf>
    <xf numFmtId="165" fontId="39" fillId="14" borderId="22" xfId="0" applyNumberFormat="1" applyFont="1" applyFill="1" applyBorder="1" applyAlignment="1">
      <alignment horizontal="center" vertical="center" wrapText="1"/>
    </xf>
    <xf numFmtId="165" fontId="39" fillId="13" borderId="12" xfId="0" applyNumberFormat="1" applyFont="1" applyFill="1" applyBorder="1" applyAlignment="1">
      <alignment horizontal="center" vertical="center" wrapText="1"/>
    </xf>
    <xf numFmtId="165" fontId="39" fillId="14" borderId="12" xfId="0" applyNumberFormat="1" applyFont="1" applyFill="1" applyBorder="1" applyAlignment="1">
      <alignment horizontal="center" vertical="center" wrapText="1"/>
    </xf>
    <xf numFmtId="0" fontId="14" fillId="12" borderId="9" xfId="0" applyFont="1" applyFill="1" applyBorder="1" applyAlignment="1">
      <alignment horizontal="center" vertical="center" wrapText="1"/>
    </xf>
    <xf numFmtId="0" fontId="14" fillId="12" borderId="13" xfId="0" applyFont="1" applyFill="1" applyBorder="1" applyAlignment="1">
      <alignment horizontal="center" vertical="center" wrapText="1"/>
    </xf>
    <xf numFmtId="0" fontId="14" fillId="12" borderId="49" xfId="0" applyFont="1" applyFill="1" applyBorder="1" applyAlignment="1">
      <alignment horizontal="center" vertical="center" wrapText="1"/>
    </xf>
    <xf numFmtId="0" fontId="14" fillId="12" borderId="51" xfId="0" applyFont="1" applyFill="1" applyBorder="1" applyAlignment="1">
      <alignment horizontal="center" vertical="center" wrapText="1"/>
    </xf>
    <xf numFmtId="0" fontId="14" fillId="12" borderId="3" xfId="0" applyFont="1" applyFill="1" applyBorder="1" applyAlignment="1">
      <alignment horizontal="center" vertical="center" wrapText="1"/>
    </xf>
    <xf numFmtId="0" fontId="14" fillId="12" borderId="15" xfId="0" applyFont="1" applyFill="1" applyBorder="1" applyAlignment="1">
      <alignment horizontal="center" vertical="center" wrapText="1"/>
    </xf>
    <xf numFmtId="0" fontId="14" fillId="12" borderId="20" xfId="0" applyFont="1" applyFill="1" applyBorder="1" applyAlignment="1">
      <alignment horizontal="center" vertical="center" wrapText="1"/>
    </xf>
    <xf numFmtId="0" fontId="14" fillId="12" borderId="21" xfId="0" applyFont="1" applyFill="1" applyBorder="1" applyAlignment="1">
      <alignment horizontal="center" vertical="center" wrapText="1"/>
    </xf>
    <xf numFmtId="0" fontId="38" fillId="2" borderId="30" xfId="0" applyFont="1" applyFill="1" applyBorder="1" applyAlignment="1">
      <alignment horizontal="center" vertical="center"/>
    </xf>
    <xf numFmtId="0" fontId="38" fillId="2" borderId="28" xfId="0" applyFont="1" applyFill="1" applyBorder="1" applyAlignment="1">
      <alignment horizontal="center" vertical="center"/>
    </xf>
    <xf numFmtId="0" fontId="38" fillId="2" borderId="27" xfId="0" applyFont="1" applyFill="1" applyBorder="1" applyAlignment="1">
      <alignment horizontal="center" vertical="center"/>
    </xf>
    <xf numFmtId="0" fontId="50" fillId="0" borderId="67" xfId="0" applyFont="1" applyBorder="1" applyAlignment="1">
      <alignment horizontal="center" vertical="center" wrapText="1"/>
    </xf>
    <xf numFmtId="0" fontId="50" fillId="0" borderId="31" xfId="0" applyFont="1" applyBorder="1" applyAlignment="1">
      <alignment horizontal="center" vertical="center" wrapText="1"/>
    </xf>
    <xf numFmtId="0" fontId="24" fillId="0" borderId="36" xfId="0" applyFont="1" applyBorder="1" applyAlignment="1">
      <alignment horizontal="left" vertical="center" wrapText="1"/>
    </xf>
    <xf numFmtId="0" fontId="24" fillId="0" borderId="35" xfId="0" applyFont="1" applyBorder="1" applyAlignment="1">
      <alignment horizontal="left" vertical="center" wrapText="1"/>
    </xf>
    <xf numFmtId="0" fontId="4" fillId="3" borderId="30" xfId="0" applyFont="1" applyFill="1" applyBorder="1" applyAlignment="1">
      <alignment horizontal="left" wrapText="1"/>
    </xf>
    <xf numFmtId="0" fontId="4" fillId="3" borderId="27" xfId="0" applyFont="1" applyFill="1" applyBorder="1" applyAlignment="1">
      <alignment horizontal="left" wrapText="1"/>
    </xf>
    <xf numFmtId="0" fontId="5" fillId="2" borderId="59"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30" xfId="0" applyFont="1" applyFill="1" applyBorder="1" applyAlignment="1">
      <alignment horizontal="center" vertical="center" wrapText="1"/>
    </xf>
    <xf numFmtId="165" fontId="39" fillId="13" borderId="2"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30" xfId="0" applyBorder="1" applyAlignment="1">
      <alignment horizontal="left" vertical="top" wrapText="1"/>
    </xf>
    <xf numFmtId="0" fontId="0" fillId="0" borderId="28" xfId="0" applyBorder="1" applyAlignment="1">
      <alignment horizontal="left" vertical="top" wrapText="1"/>
    </xf>
    <xf numFmtId="0" fontId="0" fillId="0" borderId="27" xfId="0" applyBorder="1" applyAlignment="1">
      <alignment horizontal="left" vertical="top" wrapText="1"/>
    </xf>
    <xf numFmtId="0" fontId="9" fillId="8" borderId="1" xfId="0" applyFont="1" applyFill="1" applyBorder="1" applyAlignment="1">
      <alignment horizontal="left" vertical="center" wrapText="1"/>
    </xf>
    <xf numFmtId="0" fontId="9" fillId="8" borderId="4" xfId="0" applyFont="1" applyFill="1" applyBorder="1" applyAlignment="1">
      <alignment horizontal="left" vertical="center" wrapText="1"/>
    </xf>
    <xf numFmtId="0" fontId="9" fillId="8" borderId="2"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40" fillId="7" borderId="30" xfId="0" applyFont="1" applyFill="1" applyBorder="1" applyAlignment="1">
      <alignment horizontal="right"/>
    </xf>
    <xf numFmtId="0" fontId="40" fillId="7" borderId="28" xfId="0" applyFont="1" applyFill="1" applyBorder="1" applyAlignment="1">
      <alignment horizontal="right"/>
    </xf>
    <xf numFmtId="0" fontId="4" fillId="3" borderId="24" xfId="0" applyFont="1" applyFill="1" applyBorder="1" applyAlignment="1">
      <alignment horizontal="right" vertical="center"/>
    </xf>
    <xf numFmtId="0" fontId="4" fillId="3" borderId="25" xfId="0" applyFont="1" applyFill="1" applyBorder="1" applyAlignment="1">
      <alignment horizontal="right" vertical="center"/>
    </xf>
    <xf numFmtId="0" fontId="15" fillId="4" borderId="1" xfId="0" applyFont="1" applyFill="1" applyBorder="1" applyAlignment="1">
      <alignment horizontal="center"/>
    </xf>
    <xf numFmtId="0" fontId="15" fillId="4" borderId="4" xfId="0" applyFont="1" applyFill="1" applyBorder="1" applyAlignment="1">
      <alignment horizontal="center"/>
    </xf>
    <xf numFmtId="0" fontId="15" fillId="4" borderId="7" xfId="0" applyFont="1" applyFill="1" applyBorder="1" applyAlignment="1">
      <alignment horizontal="center"/>
    </xf>
    <xf numFmtId="0" fontId="4" fillId="3" borderId="34" xfId="0" applyFont="1" applyFill="1" applyBorder="1" applyAlignment="1">
      <alignment horizontal="right" vertical="center"/>
    </xf>
    <xf numFmtId="0" fontId="4" fillId="3" borderId="7" xfId="0" applyFont="1" applyFill="1" applyBorder="1" applyAlignment="1">
      <alignment horizontal="right" vertical="center"/>
    </xf>
    <xf numFmtId="0" fontId="4" fillId="3" borderId="14" xfId="0" applyFont="1" applyFill="1" applyBorder="1" applyAlignment="1">
      <alignment horizontal="right" vertical="center" wrapText="1"/>
    </xf>
    <xf numFmtId="0" fontId="4" fillId="3" borderId="1" xfId="0" applyFont="1" applyFill="1" applyBorder="1" applyAlignment="1">
      <alignment horizontal="right" vertical="center" wrapText="1"/>
    </xf>
    <xf numFmtId="0" fontId="15" fillId="4" borderId="22" xfId="0" applyFont="1" applyFill="1" applyBorder="1" applyAlignment="1">
      <alignment horizontal="center"/>
    </xf>
    <xf numFmtId="0" fontId="15" fillId="4" borderId="20" xfId="0" applyFont="1" applyFill="1" applyBorder="1" applyAlignment="1">
      <alignment horizontal="center"/>
    </xf>
    <xf numFmtId="0" fontId="15" fillId="4" borderId="21" xfId="0" applyFont="1" applyFill="1" applyBorder="1" applyAlignment="1">
      <alignment horizontal="center"/>
    </xf>
    <xf numFmtId="0" fontId="15" fillId="4" borderId="2" xfId="0" applyFont="1" applyFill="1" applyBorder="1" applyAlignment="1">
      <alignment horizontal="center"/>
    </xf>
    <xf numFmtId="0" fontId="15" fillId="4" borderId="3" xfId="0" applyFont="1" applyFill="1" applyBorder="1" applyAlignment="1">
      <alignment horizontal="center"/>
    </xf>
    <xf numFmtId="0" fontId="15" fillId="4" borderId="15" xfId="0" applyFont="1" applyFill="1" applyBorder="1" applyAlignment="1">
      <alignment horizontal="center"/>
    </xf>
    <xf numFmtId="0" fontId="0" fillId="0" borderId="36" xfId="0" applyBorder="1" applyAlignment="1">
      <alignment horizontal="left" wrapText="1"/>
    </xf>
    <xf numFmtId="0" fontId="0" fillId="0" borderId="39" xfId="0" applyBorder="1" applyAlignment="1">
      <alignment horizontal="left"/>
    </xf>
    <xf numFmtId="0" fontId="0" fillId="0" borderId="35" xfId="0" applyBorder="1" applyAlignment="1">
      <alignment horizontal="left"/>
    </xf>
    <xf numFmtId="0" fontId="0" fillId="0" borderId="32" xfId="0" applyBorder="1" applyAlignment="1">
      <alignment horizontal="left"/>
    </xf>
    <xf numFmtId="0" fontId="0" fillId="0" borderId="37" xfId="0" applyBorder="1" applyAlignment="1">
      <alignment horizontal="left"/>
    </xf>
    <xf numFmtId="0" fontId="0" fillId="0" borderId="33" xfId="0" applyBorder="1" applyAlignment="1">
      <alignment horizontal="left"/>
    </xf>
    <xf numFmtId="0" fontId="5" fillId="16" borderId="10" xfId="0" applyFont="1" applyFill="1" applyBorder="1" applyAlignment="1">
      <alignment horizontal="center" vertical="center"/>
    </xf>
    <xf numFmtId="0" fontId="5" fillId="16" borderId="11" xfId="0" applyFont="1" applyFill="1" applyBorder="1" applyAlignment="1">
      <alignment horizontal="center" vertical="center"/>
    </xf>
    <xf numFmtId="0" fontId="5" fillId="16" borderId="25" xfId="0" applyFont="1" applyFill="1" applyBorder="1" applyAlignment="1">
      <alignment horizontal="center" vertical="center"/>
    </xf>
    <xf numFmtId="0" fontId="2" fillId="17" borderId="36" xfId="0" applyFont="1" applyFill="1" applyBorder="1" applyAlignment="1">
      <alignment horizontal="left" vertical="center" wrapText="1"/>
    </xf>
    <xf numFmtId="0" fontId="2" fillId="17" borderId="39" xfId="0" applyFont="1" applyFill="1" applyBorder="1" applyAlignment="1">
      <alignment horizontal="left" vertical="center" wrapText="1"/>
    </xf>
    <xf numFmtId="0" fontId="2" fillId="17" borderId="35" xfId="0" applyFont="1" applyFill="1" applyBorder="1" applyAlignment="1">
      <alignment horizontal="left" vertical="center" wrapText="1"/>
    </xf>
    <xf numFmtId="0" fontId="2" fillId="2" borderId="43"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7" fillId="0" borderId="36" xfId="0" applyFont="1" applyBorder="1" applyAlignment="1">
      <alignment horizontal="center" vertical="top" wrapText="1"/>
    </xf>
    <xf numFmtId="0" fontId="7" fillId="0" borderId="39" xfId="0" applyFont="1" applyBorder="1" applyAlignment="1">
      <alignment horizontal="center" vertical="top" wrapText="1"/>
    </xf>
    <xf numFmtId="0" fontId="7" fillId="0" borderId="35" xfId="0" applyFont="1" applyBorder="1" applyAlignment="1">
      <alignment horizontal="center" vertical="top" wrapText="1"/>
    </xf>
    <xf numFmtId="0" fontId="7" fillId="0" borderId="16" xfId="0" applyFont="1" applyBorder="1" applyAlignment="1">
      <alignment horizontal="center" vertical="top" wrapText="1"/>
    </xf>
    <xf numFmtId="0" fontId="7" fillId="0" borderId="0" xfId="0" applyFont="1" applyAlignment="1">
      <alignment horizontal="center" vertical="top" wrapText="1"/>
    </xf>
    <xf numFmtId="0" fontId="7" fillId="0" borderId="38" xfId="0" applyFont="1" applyBorder="1" applyAlignment="1">
      <alignment horizontal="center" vertical="top" wrapText="1"/>
    </xf>
    <xf numFmtId="0" fontId="7" fillId="0" borderId="62" xfId="0" applyFont="1" applyBorder="1" applyAlignment="1">
      <alignment horizontal="center" vertical="top" wrapText="1"/>
    </xf>
    <xf numFmtId="0" fontId="7" fillId="0" borderId="31" xfId="0" applyFont="1" applyBorder="1" applyAlignment="1">
      <alignment horizontal="center" vertical="top" wrapText="1"/>
    </xf>
    <xf numFmtId="0" fontId="7" fillId="0" borderId="66" xfId="0" applyFont="1" applyBorder="1" applyAlignment="1">
      <alignment horizontal="center" vertical="top" wrapText="1"/>
    </xf>
    <xf numFmtId="0" fontId="12" fillId="8" borderId="40" xfId="0" applyFont="1" applyFill="1" applyBorder="1" applyAlignment="1">
      <alignment horizontal="center" vertical="center" wrapText="1"/>
    </xf>
    <xf numFmtId="0" fontId="12" fillId="8" borderId="53" xfId="0" applyFont="1" applyFill="1" applyBorder="1" applyAlignment="1">
      <alignment horizontal="center" vertical="center" wrapText="1"/>
    </xf>
    <xf numFmtId="0" fontId="15" fillId="0" borderId="30" xfId="0" applyFont="1" applyBorder="1" applyAlignment="1">
      <alignment horizontal="left" vertical="top" wrapText="1"/>
    </xf>
    <xf numFmtId="0" fontId="15" fillId="0" borderId="28" xfId="0" applyFont="1" applyBorder="1" applyAlignment="1">
      <alignment horizontal="left" vertical="top" wrapText="1"/>
    </xf>
    <xf numFmtId="0" fontId="15" fillId="0" borderId="27" xfId="0" applyFont="1" applyBorder="1" applyAlignment="1">
      <alignment horizontal="left" vertical="top" wrapText="1"/>
    </xf>
    <xf numFmtId="0" fontId="33" fillId="2" borderId="14" xfId="0" applyFont="1" applyFill="1" applyBorder="1" applyAlignment="1">
      <alignment horizontal="center" vertical="center"/>
    </xf>
    <xf numFmtId="0" fontId="33" fillId="2" borderId="1" xfId="0" applyFont="1" applyFill="1" applyBorder="1" applyAlignment="1">
      <alignment horizontal="center" vertical="center" wrapText="1"/>
    </xf>
    <xf numFmtId="0" fontId="34" fillId="2" borderId="45"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33" fillId="2" borderId="60" xfId="0" applyFont="1" applyFill="1" applyBorder="1" applyAlignment="1">
      <alignment horizontal="center" vertical="center" wrapText="1"/>
    </xf>
    <xf numFmtId="0" fontId="0" fillId="0" borderId="0" xfId="0" applyAlignment="1">
      <alignment horizontal="center" vertical="top" wrapText="1"/>
    </xf>
    <xf numFmtId="0" fontId="3" fillId="0" borderId="36" xfId="0" applyFont="1" applyBorder="1" applyAlignment="1">
      <alignment horizontal="left" vertical="center" wrapText="1"/>
    </xf>
    <xf numFmtId="0" fontId="3" fillId="0" borderId="39" xfId="0" applyFont="1" applyBorder="1" applyAlignment="1">
      <alignment horizontal="left" vertical="center" wrapText="1"/>
    </xf>
    <xf numFmtId="0" fontId="3" fillId="0" borderId="35" xfId="0" applyFont="1" applyBorder="1" applyAlignment="1">
      <alignment horizontal="left" vertical="center" wrapText="1"/>
    </xf>
    <xf numFmtId="0" fontId="15" fillId="8" borderId="19" xfId="0" applyFont="1" applyFill="1" applyBorder="1" applyAlignment="1">
      <alignment horizontal="left" vertical="center" wrapText="1"/>
    </xf>
    <xf numFmtId="0" fontId="15" fillId="8" borderId="20" xfId="0" applyFont="1" applyFill="1" applyBorder="1" applyAlignment="1">
      <alignment horizontal="left" vertical="center" wrapText="1"/>
    </xf>
    <xf numFmtId="0" fontId="15" fillId="8" borderId="21" xfId="0" applyFont="1" applyFill="1" applyBorder="1" applyAlignment="1">
      <alignment horizontal="left" vertical="center" wrapText="1"/>
    </xf>
    <xf numFmtId="0" fontId="4" fillId="8" borderId="23" xfId="0" applyFont="1" applyFill="1" applyBorder="1" applyAlignment="1">
      <alignment horizontal="left" vertical="center" wrapText="1"/>
    </xf>
    <xf numFmtId="0" fontId="4" fillId="8" borderId="6" xfId="0" applyFont="1" applyFill="1" applyBorder="1" applyAlignment="1">
      <alignment horizontal="left" vertical="center" wrapText="1"/>
    </xf>
    <xf numFmtId="0" fontId="4" fillId="8" borderId="17" xfId="0" applyFont="1" applyFill="1" applyBorder="1" applyAlignment="1">
      <alignment horizontal="left" vertical="center" wrapText="1"/>
    </xf>
    <xf numFmtId="0" fontId="1" fillId="5" borderId="50" xfId="0" applyFont="1" applyFill="1" applyBorder="1" applyAlignment="1">
      <alignment horizontal="left" vertical="center"/>
    </xf>
    <xf numFmtId="0" fontId="1" fillId="5" borderId="49" xfId="0" applyFont="1" applyFill="1" applyBorder="1" applyAlignment="1">
      <alignment horizontal="left" vertical="center"/>
    </xf>
    <xf numFmtId="0" fontId="1" fillId="5" borderId="51" xfId="0" applyFont="1" applyFill="1" applyBorder="1" applyAlignment="1">
      <alignment horizontal="left" vertical="center"/>
    </xf>
    <xf numFmtId="0" fontId="0" fillId="0" borderId="32" xfId="0" applyBorder="1" applyAlignment="1">
      <alignment horizontal="left" vertical="center" wrapText="1"/>
    </xf>
    <xf numFmtId="0" fontId="0" fillId="0" borderId="37" xfId="0" applyBorder="1" applyAlignment="1">
      <alignment horizontal="left" vertical="center" wrapText="1"/>
    </xf>
    <xf numFmtId="0" fontId="0" fillId="0" borderId="33" xfId="0" applyBorder="1" applyAlignment="1">
      <alignment horizontal="left"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24" fillId="0" borderId="16" xfId="0" applyFont="1" applyBorder="1" applyAlignment="1">
      <alignment horizontal="left" vertical="center"/>
    </xf>
    <xf numFmtId="0" fontId="24" fillId="0" borderId="0" xfId="0" applyFont="1" applyAlignment="1">
      <alignment horizontal="left" vertical="center"/>
    </xf>
    <xf numFmtId="0" fontId="24" fillId="0" borderId="38" xfId="0" applyFont="1" applyBorder="1" applyAlignment="1">
      <alignment horizontal="left" vertical="center"/>
    </xf>
    <xf numFmtId="0" fontId="3" fillId="0" borderId="16" xfId="0" applyFont="1" applyBorder="1" applyAlignment="1">
      <alignment horizontal="left"/>
    </xf>
    <xf numFmtId="0" fontId="3" fillId="0" borderId="0" xfId="0" applyFont="1" applyAlignment="1">
      <alignment horizontal="left"/>
    </xf>
    <xf numFmtId="0" fontId="3" fillId="0" borderId="38" xfId="0" applyFont="1" applyBorder="1" applyAlignment="1">
      <alignment horizontal="left"/>
    </xf>
    <xf numFmtId="0" fontId="1" fillId="5" borderId="8"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8"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13" xfId="0" applyFont="1" applyFill="1" applyBorder="1" applyAlignment="1">
      <alignment horizontal="center" vertical="center"/>
    </xf>
    <xf numFmtId="0" fontId="25" fillId="0" borderId="36" xfId="0" applyFont="1" applyBorder="1" applyAlignment="1">
      <alignment horizontal="left" vertical="top" wrapText="1"/>
    </xf>
    <xf numFmtId="0" fontId="0" fillId="0" borderId="39" xfId="0" applyBorder="1" applyAlignment="1">
      <alignment horizontal="left" vertical="top" wrapText="1"/>
    </xf>
    <xf numFmtId="0" fontId="0" fillId="0" borderId="35" xfId="0" applyBorder="1" applyAlignment="1">
      <alignment horizontal="left" vertical="top" wrapText="1"/>
    </xf>
    <xf numFmtId="164" fontId="17" fillId="8" borderId="20" xfId="0" applyNumberFormat="1" applyFont="1" applyFill="1" applyBorder="1" applyAlignment="1">
      <alignment horizontal="right" vertical="center" wrapText="1"/>
    </xf>
    <xf numFmtId="164" fontId="17" fillId="8" borderId="21" xfId="0" applyNumberFormat="1" applyFont="1" applyFill="1" applyBorder="1" applyAlignment="1">
      <alignment horizontal="right" vertical="center" wrapText="1"/>
    </xf>
    <xf numFmtId="0" fontId="0" fillId="0" borderId="16" xfId="0" applyBorder="1" applyAlignment="1">
      <alignment horizontal="left"/>
    </xf>
    <xf numFmtId="0" fontId="0" fillId="0" borderId="0" xfId="0" applyAlignment="1">
      <alignment horizontal="left"/>
    </xf>
    <xf numFmtId="0" fontId="0" fillId="0" borderId="38" xfId="0" applyBorder="1" applyAlignment="1">
      <alignment horizontal="left"/>
    </xf>
    <xf numFmtId="0" fontId="0" fillId="0" borderId="16" xfId="0" applyBorder="1" applyAlignment="1">
      <alignment horizontal="left" wrapText="1"/>
    </xf>
    <xf numFmtId="0" fontId="0" fillId="0" borderId="0" xfId="0" applyAlignment="1">
      <alignment horizontal="left" wrapText="1"/>
    </xf>
    <xf numFmtId="0" fontId="0" fillId="0" borderId="38" xfId="0" applyBorder="1" applyAlignment="1">
      <alignment horizontal="left" wrapText="1"/>
    </xf>
    <xf numFmtId="0" fontId="0" fillId="0" borderId="32" xfId="0" applyBorder="1" applyAlignment="1">
      <alignment horizontal="left" wrapText="1"/>
    </xf>
    <xf numFmtId="0" fontId="0" fillId="0" borderId="37" xfId="0" applyBorder="1" applyAlignment="1">
      <alignment horizontal="left" wrapText="1"/>
    </xf>
    <xf numFmtId="0" fontId="0" fillId="0" borderId="33" xfId="0" applyBorder="1" applyAlignment="1">
      <alignment horizontal="left" wrapText="1"/>
    </xf>
    <xf numFmtId="0" fontId="13" fillId="8" borderId="4" xfId="0" applyFont="1" applyFill="1" applyBorder="1" applyAlignment="1">
      <alignment horizontal="center" vertical="center" wrapText="1"/>
    </xf>
    <xf numFmtId="0" fontId="42" fillId="2" borderId="0" xfId="0" applyFont="1" applyFill="1" applyBorder="1" applyAlignment="1">
      <alignment horizontal="center" vertical="center"/>
    </xf>
    <xf numFmtId="0" fontId="42" fillId="2" borderId="30" xfId="0" applyFont="1" applyFill="1" applyBorder="1" applyAlignment="1">
      <alignment horizontal="center" vertical="center"/>
    </xf>
    <xf numFmtId="0" fontId="42" fillId="2" borderId="28" xfId="0" applyFont="1" applyFill="1" applyBorder="1" applyAlignment="1">
      <alignment horizontal="center" vertical="center"/>
    </xf>
    <xf numFmtId="0" fontId="42" fillId="2" borderId="27" xfId="0" applyFont="1" applyFill="1" applyBorder="1" applyAlignment="1">
      <alignment horizontal="center" vertical="center"/>
    </xf>
    <xf numFmtId="0" fontId="33" fillId="2" borderId="65" xfId="0" applyFont="1" applyFill="1" applyBorder="1" applyAlignment="1">
      <alignment horizontal="center" vertical="center" wrapText="1"/>
    </xf>
    <xf numFmtId="0" fontId="3" fillId="0" borderId="0" xfId="0" applyFont="1" applyFill="1" applyBorder="1" applyAlignment="1">
      <alignment horizontal="center"/>
    </xf>
    <xf numFmtId="0" fontId="0" fillId="0" borderId="0" xfId="0" applyFill="1"/>
    <xf numFmtId="0" fontId="42" fillId="19" borderId="28" xfId="0" applyFont="1" applyFill="1" applyBorder="1" applyAlignment="1">
      <alignment horizontal="center" vertical="center"/>
    </xf>
    <xf numFmtId="0" fontId="42" fillId="19" borderId="0" xfId="0" applyFont="1" applyFill="1" applyBorder="1" applyAlignment="1">
      <alignment horizontal="center" vertical="center"/>
    </xf>
    <xf numFmtId="0" fontId="33" fillId="19" borderId="8" xfId="0" applyFont="1" applyFill="1" applyBorder="1" applyAlignment="1">
      <alignment horizontal="center" vertical="center" wrapText="1"/>
    </xf>
    <xf numFmtId="0" fontId="33" fillId="19" borderId="9" xfId="0" applyFont="1" applyFill="1" applyBorder="1" applyAlignment="1">
      <alignment horizontal="center" vertical="center" wrapText="1"/>
    </xf>
    <xf numFmtId="0" fontId="33" fillId="19" borderId="13" xfId="0" applyFont="1" applyFill="1" applyBorder="1" applyAlignment="1">
      <alignment horizontal="center" vertical="center" wrapText="1"/>
    </xf>
    <xf numFmtId="0" fontId="33" fillId="19" borderId="24" xfId="0" applyFont="1" applyFill="1" applyBorder="1" applyAlignment="1">
      <alignment horizontal="center" vertical="center" wrapText="1"/>
    </xf>
    <xf numFmtId="0" fontId="33" fillId="19" borderId="11" xfId="0" applyFont="1" applyFill="1" applyBorder="1" applyAlignment="1">
      <alignment horizontal="center" vertical="center" wrapText="1"/>
    </xf>
    <xf numFmtId="0" fontId="33" fillId="19" borderId="25" xfId="0" applyFont="1" applyFill="1" applyBorder="1" applyAlignment="1">
      <alignment horizontal="center" vertical="center" wrapText="1"/>
    </xf>
    <xf numFmtId="0" fontId="2" fillId="19" borderId="43" xfId="0" applyFont="1" applyFill="1" applyBorder="1" applyAlignment="1">
      <alignment horizontal="center" vertical="center" wrapText="1"/>
    </xf>
    <xf numFmtId="0" fontId="2" fillId="19" borderId="44" xfId="0" applyFont="1" applyFill="1" applyBorder="1" applyAlignment="1">
      <alignment horizontal="center" vertical="center" wrapText="1"/>
    </xf>
    <xf numFmtId="0" fontId="34" fillId="19" borderId="45" xfId="0" applyFont="1" applyFill="1" applyBorder="1" applyAlignment="1">
      <alignment horizontal="center" vertical="center" wrapText="1"/>
    </xf>
    <xf numFmtId="0" fontId="43" fillId="19" borderId="14" xfId="0" applyFont="1" applyFill="1" applyBorder="1" applyAlignment="1">
      <alignment horizontal="center" vertical="center" wrapText="1"/>
    </xf>
    <xf numFmtId="0" fontId="34" fillId="19" borderId="3" xfId="0" applyFont="1" applyFill="1" applyBorder="1" applyAlignment="1">
      <alignment horizontal="center" vertical="center" wrapText="1"/>
    </xf>
    <xf numFmtId="0" fontId="34" fillId="19" borderId="15" xfId="0" applyFont="1" applyFill="1" applyBorder="1" applyAlignment="1">
      <alignment horizontal="center" vertical="center" wrapText="1"/>
    </xf>
    <xf numFmtId="0" fontId="2" fillId="19" borderId="23" xfId="0" applyFont="1" applyFill="1" applyBorder="1" applyAlignment="1">
      <alignment horizontal="center" vertical="center" wrapText="1"/>
    </xf>
    <xf numFmtId="0" fontId="2" fillId="19" borderId="6" xfId="0" applyFont="1" applyFill="1" applyBorder="1" applyAlignment="1">
      <alignment horizontal="center" vertical="center" wrapText="1"/>
    </xf>
    <xf numFmtId="0" fontId="34" fillId="19" borderId="17" xfId="0" applyFont="1" applyFill="1" applyBorder="1" applyAlignment="1">
      <alignment horizontal="center" vertical="center" wrapText="1"/>
    </xf>
    <xf numFmtId="0" fontId="13" fillId="15" borderId="2" xfId="0" applyFont="1" applyFill="1" applyBorder="1" applyAlignment="1">
      <alignment horizontal="center" vertical="center" wrapText="1"/>
    </xf>
    <xf numFmtId="0" fontId="33" fillId="2" borderId="26" xfId="0" applyFont="1" applyFill="1" applyBorder="1" applyAlignment="1">
      <alignment horizontal="center" vertical="center" wrapText="1"/>
    </xf>
    <xf numFmtId="0" fontId="33" fillId="2" borderId="71" xfId="0" applyFont="1" applyFill="1" applyBorder="1" applyAlignment="1">
      <alignment horizontal="center" vertical="center" wrapText="1"/>
    </xf>
    <xf numFmtId="0" fontId="13" fillId="15" borderId="3" xfId="0" applyFont="1" applyFill="1" applyBorder="1" applyAlignment="1">
      <alignment horizontal="center" vertical="center" wrapText="1"/>
    </xf>
    <xf numFmtId="3" fontId="13" fillId="15" borderId="2" xfId="0" applyNumberFormat="1" applyFont="1" applyFill="1" applyBorder="1" applyAlignment="1">
      <alignment horizontal="center" vertical="center" wrapText="1"/>
    </xf>
    <xf numFmtId="1" fontId="13" fillId="15" borderId="2" xfId="0" applyNumberFormat="1" applyFont="1" applyFill="1" applyBorder="1" applyAlignment="1">
      <alignment horizontal="center" vertical="center" wrapText="1"/>
    </xf>
    <xf numFmtId="0" fontId="33" fillId="19" borderId="12" xfId="0" applyFont="1" applyFill="1" applyBorder="1" applyAlignment="1">
      <alignment horizontal="center" vertical="center" wrapText="1"/>
    </xf>
    <xf numFmtId="0" fontId="43" fillId="19" borderId="2" xfId="0" applyFont="1" applyFill="1" applyBorder="1" applyAlignment="1">
      <alignment horizontal="center" vertical="center" wrapText="1"/>
    </xf>
    <xf numFmtId="3" fontId="13" fillId="8" borderId="2" xfId="0" applyNumberFormat="1" applyFont="1" applyFill="1" applyBorder="1" applyAlignment="1">
      <alignment horizontal="center" vertical="center" wrapText="1"/>
    </xf>
    <xf numFmtId="0" fontId="12" fillId="8" borderId="22" xfId="0" applyFont="1" applyFill="1" applyBorder="1" applyAlignment="1">
      <alignment horizontal="center" vertical="center" wrapText="1"/>
    </xf>
    <xf numFmtId="0" fontId="36" fillId="15" borderId="15" xfId="0" applyFont="1" applyFill="1" applyBorder="1" applyAlignment="1">
      <alignment horizontal="center" vertical="center" wrapText="1"/>
    </xf>
    <xf numFmtId="0" fontId="3" fillId="8" borderId="14" xfId="0" applyFont="1" applyFill="1" applyBorder="1" applyAlignment="1">
      <alignment vertical="center" wrapText="1"/>
    </xf>
    <xf numFmtId="0" fontId="3" fillId="18" borderId="23" xfId="0" applyFont="1" applyFill="1" applyBorder="1" applyAlignment="1">
      <alignment vertical="center" wrapText="1"/>
    </xf>
    <xf numFmtId="0" fontId="3" fillId="8" borderId="23" xfId="0" applyFont="1" applyFill="1" applyBorder="1" applyAlignment="1">
      <alignment vertical="center" wrapText="1"/>
    </xf>
    <xf numFmtId="0" fontId="0" fillId="15" borderId="15" xfId="1" applyNumberFormat="1" applyFont="1" applyFill="1" applyBorder="1"/>
    <xf numFmtId="0" fontId="4" fillId="0" borderId="15" xfId="0" applyFont="1" applyFill="1" applyBorder="1" applyAlignment="1">
      <alignment vertical="center" wrapText="1"/>
    </xf>
    <xf numFmtId="0" fontId="4" fillId="0" borderId="21" xfId="0" applyFont="1" applyFill="1" applyBorder="1" applyAlignment="1">
      <alignment vertical="center" wrapText="1"/>
    </xf>
    <xf numFmtId="0" fontId="23" fillId="2" borderId="8"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0" fillId="15" borderId="55" xfId="1" applyNumberFormat="1" applyFont="1" applyFill="1" applyBorder="1"/>
    <xf numFmtId="0" fontId="0" fillId="15" borderId="56" xfId="1" applyNumberFormat="1" applyFont="1" applyFill="1" applyBorder="1"/>
    <xf numFmtId="0" fontId="0" fillId="15" borderId="21" xfId="1" applyNumberFormat="1" applyFont="1" applyFill="1" applyBorder="1"/>
  </cellXfs>
  <cellStyles count="5">
    <cellStyle name="Monétaire" xfId="2" builtinId="4"/>
    <cellStyle name="Monétaire 2" xfId="3" xr:uid="{9A6991C6-4AE0-4B0D-9AF0-3EAF7FE0B260}"/>
    <cellStyle name="Normal" xfId="0" builtinId="0"/>
    <cellStyle name="Normal 2" xfId="4" xr:uid="{32FE73CD-FD74-41E6-A5EC-C6AA8DE4671D}"/>
    <cellStyle name="Pourcentage" xfId="1" builtinId="5"/>
  </cellStyles>
  <dxfs count="67">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
      <fill>
        <patternFill patternType="darkGrid">
          <bgColor theme="0" tint="-0.34998626667073579"/>
        </patternFill>
      </fill>
    </dxf>
  </dxfs>
  <tableStyles count="0" defaultTableStyle="TableStyleMedium2" defaultPivotStyle="PivotStyleLight16"/>
  <colors>
    <mruColors>
      <color rgb="FFFFFFFF"/>
      <color rgb="FFFFFF66"/>
      <color rgb="FFDEF1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41"/>
  <sheetViews>
    <sheetView showGridLines="0" tabSelected="1" zoomScale="140" zoomScaleNormal="140" workbookViewId="0">
      <selection activeCell="F37" sqref="F37"/>
    </sheetView>
  </sheetViews>
  <sheetFormatPr baseColWidth="10" defaultColWidth="11.42578125" defaultRowHeight="15"/>
  <cols>
    <col min="1" max="1" width="3.140625" style="5" customWidth="1"/>
    <col min="2" max="5" width="11.42578125" style="5"/>
    <col min="6" max="6" width="13.42578125" style="5" customWidth="1"/>
    <col min="7" max="7" width="16.85546875" style="5" customWidth="1"/>
    <col min="8" max="16384" width="11.42578125" style="5"/>
  </cols>
  <sheetData>
    <row r="1" spans="2:12" ht="10.5" customHeight="1" thickBot="1"/>
    <row r="2" spans="2:12" ht="21" customHeight="1">
      <c r="B2" s="339" t="s">
        <v>179</v>
      </c>
      <c r="C2" s="340"/>
      <c r="D2" s="340"/>
      <c r="E2" s="340"/>
      <c r="F2" s="340"/>
      <c r="G2" s="340"/>
      <c r="H2" s="340"/>
      <c r="I2" s="340"/>
      <c r="J2" s="340"/>
      <c r="K2" s="340"/>
      <c r="L2" s="341"/>
    </row>
    <row r="3" spans="2:12" ht="67.5" customHeight="1">
      <c r="B3" s="342" t="s">
        <v>180</v>
      </c>
      <c r="C3" s="343"/>
      <c r="D3" s="343"/>
      <c r="E3" s="343"/>
      <c r="F3" s="343"/>
      <c r="G3" s="343"/>
      <c r="H3" s="343"/>
      <c r="I3" s="343"/>
      <c r="J3" s="343"/>
      <c r="K3" s="343"/>
      <c r="L3" s="344"/>
    </row>
    <row r="4" spans="2:12">
      <c r="B4" s="62"/>
      <c r="L4" s="63"/>
    </row>
    <row r="5" spans="2:12" ht="25.5">
      <c r="B5" s="62"/>
      <c r="D5" s="64" t="s">
        <v>0</v>
      </c>
      <c r="G5" s="183" t="s">
        <v>1</v>
      </c>
      <c r="L5" s="63"/>
    </row>
    <row r="6" spans="2:12" ht="15.75">
      <c r="B6" s="78"/>
      <c r="C6" s="79"/>
      <c r="D6" s="80"/>
      <c r="E6" s="79"/>
      <c r="F6" s="79"/>
      <c r="G6" s="79"/>
      <c r="H6" s="79"/>
      <c r="I6" s="79"/>
      <c r="J6" s="79"/>
      <c r="K6" s="79"/>
      <c r="L6" s="81"/>
    </row>
    <row r="7" spans="2:12">
      <c r="B7" s="309" t="s">
        <v>2</v>
      </c>
      <c r="C7" s="79"/>
      <c r="D7" s="79"/>
      <c r="E7" s="79"/>
      <c r="F7" s="79"/>
      <c r="G7" s="79"/>
      <c r="H7" s="79"/>
      <c r="I7" s="79"/>
      <c r="J7" s="79"/>
      <c r="K7" s="79"/>
      <c r="L7" s="81"/>
    </row>
    <row r="8" spans="2:12" ht="29.25" customHeight="1">
      <c r="B8" s="336" t="s">
        <v>248</v>
      </c>
      <c r="C8" s="337"/>
      <c r="D8" s="337"/>
      <c r="E8" s="337"/>
      <c r="F8" s="337"/>
      <c r="G8" s="337"/>
      <c r="H8" s="337"/>
      <c r="I8" s="337"/>
      <c r="J8" s="337"/>
      <c r="K8" s="337"/>
      <c r="L8" s="338"/>
    </row>
    <row r="9" spans="2:12" ht="28.5" customHeight="1">
      <c r="B9" s="78"/>
      <c r="C9" s="79"/>
      <c r="D9" s="79"/>
      <c r="E9" s="79"/>
      <c r="F9" s="79"/>
      <c r="G9" s="79"/>
      <c r="H9" s="79"/>
      <c r="I9" s="79"/>
      <c r="J9" s="79"/>
      <c r="K9" s="79"/>
      <c r="L9" s="81"/>
    </row>
    <row r="10" spans="2:12">
      <c r="B10" s="78" t="s">
        <v>3</v>
      </c>
      <c r="C10" s="79"/>
      <c r="D10" s="79"/>
      <c r="E10" s="79"/>
      <c r="F10" s="79"/>
      <c r="G10" s="79"/>
      <c r="H10" s="79"/>
      <c r="I10" s="79"/>
      <c r="J10" s="79"/>
      <c r="K10" s="79"/>
      <c r="L10" s="81"/>
    </row>
    <row r="11" spans="2:12">
      <c r="B11" s="83" t="s">
        <v>4</v>
      </c>
      <c r="C11" s="79"/>
      <c r="D11" s="79"/>
      <c r="E11" s="79"/>
      <c r="F11" s="79"/>
      <c r="G11" s="79"/>
      <c r="H11" s="79"/>
      <c r="I11" s="79"/>
      <c r="J11" s="79"/>
      <c r="K11" s="79"/>
      <c r="L11" s="81"/>
    </row>
    <row r="12" spans="2:12">
      <c r="B12" s="83" t="s">
        <v>5</v>
      </c>
      <c r="C12" s="79"/>
      <c r="D12" s="79"/>
      <c r="E12" s="79"/>
      <c r="F12" s="79"/>
      <c r="G12" s="79"/>
      <c r="H12" s="79"/>
      <c r="I12" s="79"/>
      <c r="J12" s="79"/>
      <c r="K12" s="79"/>
      <c r="L12" s="81"/>
    </row>
    <row r="13" spans="2:12">
      <c r="B13" s="83" t="s">
        <v>6</v>
      </c>
      <c r="C13" s="79"/>
      <c r="D13" s="79"/>
      <c r="E13" s="79"/>
      <c r="F13" s="79"/>
      <c r="G13" s="79"/>
      <c r="H13" s="79"/>
      <c r="I13" s="79"/>
      <c r="J13" s="79"/>
      <c r="K13" s="79"/>
      <c r="L13" s="81"/>
    </row>
    <row r="14" spans="2:12">
      <c r="B14" s="83" t="s">
        <v>7</v>
      </c>
      <c r="C14" s="79"/>
      <c r="D14" s="79"/>
      <c r="E14" s="79"/>
      <c r="F14" s="79"/>
      <c r="G14" s="79"/>
      <c r="H14" s="79" t="s">
        <v>268</v>
      </c>
      <c r="I14" s="79"/>
      <c r="J14" s="79"/>
      <c r="K14" s="79"/>
      <c r="L14" s="81"/>
    </row>
    <row r="15" spans="2:12">
      <c r="B15" s="78"/>
      <c r="C15" s="79"/>
      <c r="D15" s="79"/>
      <c r="E15" s="79"/>
      <c r="F15" s="79"/>
      <c r="G15" s="79"/>
      <c r="H15" s="79"/>
      <c r="I15" s="79"/>
      <c r="J15" s="79"/>
      <c r="K15" s="79"/>
      <c r="L15" s="81"/>
    </row>
    <row r="16" spans="2:12">
      <c r="B16" s="78"/>
      <c r="C16" s="79"/>
      <c r="D16" s="79"/>
      <c r="E16" s="79"/>
      <c r="F16" s="79"/>
      <c r="G16" s="79"/>
      <c r="H16" s="79"/>
      <c r="I16" s="79"/>
      <c r="J16" s="79"/>
      <c r="K16" s="79"/>
      <c r="L16" s="81"/>
    </row>
    <row r="17" spans="2:12">
      <c r="B17" s="84" t="s">
        <v>8</v>
      </c>
      <c r="C17" s="79"/>
      <c r="D17" s="79"/>
      <c r="E17" s="79"/>
      <c r="F17" s="79"/>
      <c r="G17" s="79"/>
      <c r="H17" s="79"/>
      <c r="I17" s="79"/>
      <c r="J17" s="79"/>
      <c r="K17" s="79"/>
      <c r="L17" s="81"/>
    </row>
    <row r="18" spans="2:12" ht="32.25" customHeight="1">
      <c r="B18" s="333" t="s">
        <v>9</v>
      </c>
      <c r="C18" s="334"/>
      <c r="D18" s="334"/>
      <c r="E18" s="334"/>
      <c r="F18" s="334"/>
      <c r="G18" s="334"/>
      <c r="H18" s="334"/>
      <c r="I18" s="334"/>
      <c r="J18" s="334"/>
      <c r="K18" s="334"/>
      <c r="L18" s="335"/>
    </row>
    <row r="19" spans="2:12">
      <c r="B19" s="78"/>
      <c r="C19" s="79"/>
      <c r="D19" s="79"/>
      <c r="E19" s="79"/>
      <c r="F19" s="79"/>
      <c r="G19" s="79"/>
      <c r="H19" s="79"/>
      <c r="I19" s="79"/>
      <c r="J19" s="79"/>
      <c r="K19" s="79"/>
      <c r="L19" s="81"/>
    </row>
    <row r="20" spans="2:12">
      <c r="B20" s="327" t="s">
        <v>10</v>
      </c>
      <c r="C20" s="328"/>
      <c r="D20" s="328"/>
      <c r="E20" s="328"/>
      <c r="F20" s="328"/>
      <c r="G20" s="328"/>
      <c r="H20" s="328"/>
      <c r="I20" s="328"/>
      <c r="J20" s="328"/>
      <c r="K20" s="328"/>
      <c r="L20" s="329"/>
    </row>
    <row r="21" spans="2:12">
      <c r="B21" s="330" t="s">
        <v>11</v>
      </c>
      <c r="C21" s="331"/>
      <c r="D21" s="331"/>
      <c r="E21" s="331"/>
      <c r="F21" s="331"/>
      <c r="G21" s="331"/>
      <c r="H21" s="331"/>
      <c r="I21" s="331"/>
      <c r="J21" s="331"/>
      <c r="K21" s="331"/>
      <c r="L21" s="332"/>
    </row>
    <row r="22" spans="2:12">
      <c r="B22" s="78"/>
      <c r="C22" s="79"/>
      <c r="D22" s="79"/>
      <c r="E22" s="79"/>
      <c r="F22" s="79"/>
      <c r="G22" s="79"/>
      <c r="H22" s="79"/>
      <c r="I22" s="79"/>
      <c r="J22" s="79"/>
      <c r="K22" s="79"/>
      <c r="L22" s="81"/>
    </row>
    <row r="23" spans="2:12">
      <c r="B23" s="327" t="s">
        <v>12</v>
      </c>
      <c r="C23" s="328"/>
      <c r="D23" s="328"/>
      <c r="E23" s="328"/>
      <c r="F23" s="328"/>
      <c r="G23" s="328"/>
      <c r="H23" s="328"/>
      <c r="I23" s="328"/>
      <c r="J23" s="328"/>
      <c r="K23" s="328"/>
      <c r="L23" s="329"/>
    </row>
    <row r="24" spans="2:12">
      <c r="B24" s="330" t="s">
        <v>13</v>
      </c>
      <c r="C24" s="331"/>
      <c r="D24" s="331"/>
      <c r="E24" s="331"/>
      <c r="F24" s="331"/>
      <c r="G24" s="331"/>
      <c r="H24" s="331"/>
      <c r="I24" s="331"/>
      <c r="J24" s="331"/>
      <c r="K24" s="331"/>
      <c r="L24" s="332"/>
    </row>
    <row r="25" spans="2:12">
      <c r="B25" s="65"/>
      <c r="C25" s="66"/>
      <c r="D25" s="66"/>
      <c r="E25" s="66"/>
      <c r="F25" s="66"/>
      <c r="G25" s="66"/>
      <c r="H25" s="66"/>
      <c r="I25" s="66"/>
      <c r="J25" s="66"/>
      <c r="K25" s="66"/>
      <c r="L25" s="67"/>
    </row>
    <row r="26" spans="2:12">
      <c r="B26" s="327" t="s">
        <v>14</v>
      </c>
      <c r="C26" s="328"/>
      <c r="D26" s="328"/>
      <c r="E26" s="328"/>
      <c r="F26" s="328"/>
      <c r="G26" s="328"/>
      <c r="H26" s="328"/>
      <c r="I26" s="328"/>
      <c r="J26" s="328"/>
      <c r="K26" s="328"/>
      <c r="L26" s="329"/>
    </row>
    <row r="27" spans="2:12">
      <c r="B27" s="330" t="s">
        <v>15</v>
      </c>
      <c r="C27" s="331"/>
      <c r="D27" s="331"/>
      <c r="E27" s="331"/>
      <c r="F27" s="331"/>
      <c r="G27" s="331"/>
      <c r="H27" s="331"/>
      <c r="I27" s="331"/>
      <c r="J27" s="331"/>
      <c r="K27" s="331"/>
      <c r="L27" s="332"/>
    </row>
    <row r="28" spans="2:12">
      <c r="B28" s="78"/>
      <c r="C28" s="79"/>
      <c r="D28" s="79"/>
      <c r="E28" s="79"/>
      <c r="F28" s="79"/>
      <c r="G28" s="79"/>
      <c r="H28" s="79"/>
      <c r="I28" s="79"/>
      <c r="J28" s="79"/>
      <c r="K28" s="79"/>
      <c r="L28" s="81"/>
    </row>
    <row r="29" spans="2:12">
      <c r="B29" s="327" t="s">
        <v>17</v>
      </c>
      <c r="C29" s="328"/>
      <c r="D29" s="328"/>
      <c r="E29" s="328"/>
      <c r="F29" s="328"/>
      <c r="G29" s="328"/>
      <c r="H29" s="328"/>
      <c r="I29" s="328"/>
      <c r="J29" s="328"/>
      <c r="K29" s="328"/>
      <c r="L29" s="329"/>
    </row>
    <row r="30" spans="2:12" ht="30.6" customHeight="1">
      <c r="B30" s="345" t="s">
        <v>18</v>
      </c>
      <c r="C30" s="346"/>
      <c r="D30" s="346"/>
      <c r="E30" s="346"/>
      <c r="F30" s="346"/>
      <c r="G30" s="346"/>
      <c r="H30" s="346"/>
      <c r="I30" s="346"/>
      <c r="J30" s="346"/>
      <c r="K30" s="346"/>
      <c r="L30" s="347"/>
    </row>
    <row r="31" spans="2:12">
      <c r="B31" s="78"/>
      <c r="C31" s="79"/>
      <c r="D31" s="79"/>
      <c r="E31" s="79"/>
      <c r="F31" s="79"/>
      <c r="G31" s="79"/>
      <c r="H31" s="79"/>
      <c r="I31" s="79"/>
      <c r="J31" s="79"/>
      <c r="K31" s="79"/>
      <c r="L31" s="81"/>
    </row>
    <row r="32" spans="2:12">
      <c r="B32" s="327" t="s">
        <v>16</v>
      </c>
      <c r="C32" s="328"/>
      <c r="D32" s="328"/>
      <c r="E32" s="328"/>
      <c r="F32" s="328"/>
      <c r="G32" s="328"/>
      <c r="H32" s="328"/>
      <c r="I32" s="328"/>
      <c r="J32" s="328"/>
      <c r="K32" s="328"/>
      <c r="L32" s="329"/>
    </row>
    <row r="33" spans="2:12">
      <c r="B33" s="330" t="s">
        <v>255</v>
      </c>
      <c r="C33" s="331"/>
      <c r="D33" s="331"/>
      <c r="E33" s="331"/>
      <c r="F33" s="331"/>
      <c r="G33" s="331"/>
      <c r="H33" s="331"/>
      <c r="I33" s="331"/>
      <c r="J33" s="331"/>
      <c r="K33" s="331"/>
      <c r="L33" s="332"/>
    </row>
    <row r="34" spans="2:12">
      <c r="B34" s="82"/>
      <c r="C34" s="79"/>
      <c r="D34" s="79"/>
      <c r="E34" s="79"/>
      <c r="F34" s="79"/>
      <c r="G34" s="79"/>
      <c r="H34" s="79"/>
      <c r="I34" s="79"/>
      <c r="J34" s="79"/>
      <c r="K34" s="79"/>
      <c r="L34" s="81"/>
    </row>
    <row r="35" spans="2:12">
      <c r="B35" s="327" t="s">
        <v>19</v>
      </c>
      <c r="C35" s="328"/>
      <c r="D35" s="328"/>
      <c r="E35" s="328"/>
      <c r="F35" s="328"/>
      <c r="G35" s="328"/>
      <c r="H35" s="328"/>
      <c r="I35" s="328"/>
      <c r="J35" s="328"/>
      <c r="K35" s="328"/>
      <c r="L35" s="329"/>
    </row>
    <row r="36" spans="2:12">
      <c r="B36" s="330" t="s">
        <v>20</v>
      </c>
      <c r="C36" s="331"/>
      <c r="D36" s="331"/>
      <c r="E36" s="331"/>
      <c r="F36" s="331"/>
      <c r="G36" s="331"/>
      <c r="H36" s="331"/>
      <c r="I36" s="331"/>
      <c r="J36" s="331"/>
      <c r="K36" s="331"/>
      <c r="L36" s="332"/>
    </row>
    <row r="37" spans="2:12">
      <c r="B37" s="65"/>
      <c r="C37" s="66"/>
      <c r="D37" s="66"/>
      <c r="E37" s="66"/>
      <c r="F37" s="66"/>
      <c r="G37" s="66"/>
      <c r="H37" s="66"/>
      <c r="I37" s="66"/>
      <c r="J37" s="66"/>
      <c r="K37" s="66"/>
      <c r="L37" s="67"/>
    </row>
    <row r="38" spans="2:12">
      <c r="B38" s="327" t="s">
        <v>21</v>
      </c>
      <c r="C38" s="328"/>
      <c r="D38" s="328"/>
      <c r="E38" s="328"/>
      <c r="F38" s="328"/>
      <c r="G38" s="328"/>
      <c r="H38" s="328"/>
      <c r="I38" s="328"/>
      <c r="J38" s="328"/>
      <c r="K38" s="328"/>
      <c r="L38" s="329"/>
    </row>
    <row r="39" spans="2:12">
      <c r="B39" s="330" t="s">
        <v>22</v>
      </c>
      <c r="C39" s="331"/>
      <c r="D39" s="331"/>
      <c r="E39" s="331"/>
      <c r="F39" s="331"/>
      <c r="G39" s="331"/>
      <c r="H39" s="331"/>
      <c r="I39" s="331"/>
      <c r="J39" s="331"/>
      <c r="K39" s="331"/>
      <c r="L39" s="332"/>
    </row>
    <row r="40" spans="2:12">
      <c r="B40" s="65"/>
      <c r="C40" s="66"/>
      <c r="D40" s="66"/>
      <c r="E40" s="66"/>
      <c r="F40" s="66"/>
      <c r="G40" s="66"/>
      <c r="H40" s="66"/>
      <c r="I40" s="66"/>
      <c r="J40" s="66"/>
      <c r="K40" s="66"/>
      <c r="L40" s="67"/>
    </row>
    <row r="41" spans="2:12" ht="15.75" thickBot="1">
      <c r="B41" s="85"/>
      <c r="C41" s="86"/>
      <c r="D41" s="86"/>
      <c r="E41" s="86"/>
      <c r="F41" s="86"/>
      <c r="G41" s="86"/>
      <c r="H41" s="86"/>
      <c r="I41" s="86"/>
      <c r="J41" s="86"/>
      <c r="K41" s="86"/>
      <c r="L41" s="87"/>
    </row>
  </sheetData>
  <mergeCells count="18">
    <mergeCell ref="B35:L35"/>
    <mergeCell ref="B38:L38"/>
    <mergeCell ref="B39:L39"/>
    <mergeCell ref="B36:L36"/>
    <mergeCell ref="B2:L2"/>
    <mergeCell ref="B3:L3"/>
    <mergeCell ref="B21:L21"/>
    <mergeCell ref="B24:L24"/>
    <mergeCell ref="B20:L20"/>
    <mergeCell ref="B23:L23"/>
    <mergeCell ref="B29:L29"/>
    <mergeCell ref="B27:L27"/>
    <mergeCell ref="B33:L33"/>
    <mergeCell ref="B18:L18"/>
    <mergeCell ref="B8:L8"/>
    <mergeCell ref="B26:L26"/>
    <mergeCell ref="B32:L32"/>
    <mergeCell ref="B30:L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3"/>
  <sheetViews>
    <sheetView showGridLines="0" topLeftCell="B1" zoomScale="160" zoomScaleNormal="160" workbookViewId="0">
      <selection activeCell="B5" sqref="B5:C5"/>
    </sheetView>
  </sheetViews>
  <sheetFormatPr baseColWidth="10" defaultColWidth="11.42578125" defaultRowHeight="15" outlineLevelRow="1" outlineLevelCol="1"/>
  <cols>
    <col min="1" max="1" width="2.42578125" style="68" customWidth="1" outlineLevel="1"/>
    <col min="2" max="2" width="81.140625" style="12" customWidth="1"/>
    <col min="3" max="3" width="20.85546875" style="12" customWidth="1" outlineLevel="1"/>
    <col min="4" max="4" width="13" style="1" customWidth="1" outlineLevel="1" collapsed="1"/>
    <col min="5" max="6" width="13" style="1" customWidth="1" outlineLevel="1"/>
    <col min="7" max="7" width="14.85546875" style="1" customWidth="1" outlineLevel="1"/>
    <col min="8" max="8" width="15.5703125" style="1" customWidth="1" outlineLevel="1"/>
    <col min="9" max="9" width="19.85546875" style="1" customWidth="1"/>
    <col min="10" max="10" width="16.140625" style="1" customWidth="1"/>
    <col min="11" max="11" width="18.140625" style="1" customWidth="1"/>
    <col min="12" max="12" width="1.5703125" style="1" customWidth="1"/>
    <col min="13" max="17" width="11.42578125" style="1"/>
    <col min="18" max="18" width="16" style="1" customWidth="1"/>
    <col min="19" max="19" width="15.85546875" style="1" customWidth="1"/>
    <col min="20" max="22" width="11.42578125" style="1"/>
    <col min="23" max="23" width="33.42578125" style="1" customWidth="1"/>
    <col min="24" max="16384" width="11.42578125" style="1"/>
  </cols>
  <sheetData>
    <row r="1" spans="1:22" ht="15.75" thickBot="1"/>
    <row r="2" spans="1:22">
      <c r="B2" s="389" t="s">
        <v>173</v>
      </c>
      <c r="C2" s="390"/>
    </row>
    <row r="3" spans="1:22">
      <c r="B3" s="219" t="s">
        <v>174</v>
      </c>
      <c r="C3" s="239">
        <v>3</v>
      </c>
    </row>
    <row r="4" spans="1:22" ht="15.75" thickBot="1">
      <c r="B4" s="220" t="s">
        <v>175</v>
      </c>
      <c r="C4" s="240">
        <v>2</v>
      </c>
    </row>
    <row r="5" spans="1:22" ht="79.5" customHeight="1" thickBot="1">
      <c r="B5" s="391" t="s">
        <v>262</v>
      </c>
      <c r="C5" s="392"/>
      <c r="D5" s="52"/>
      <c r="E5" s="52"/>
      <c r="F5" s="52"/>
      <c r="G5" s="52"/>
      <c r="H5" s="52"/>
      <c r="I5" s="52"/>
      <c r="J5" s="52"/>
      <c r="K5" s="52"/>
      <c r="L5" s="52"/>
      <c r="M5" s="52"/>
      <c r="N5" s="52"/>
      <c r="O5" s="52"/>
      <c r="P5" s="52"/>
      <c r="Q5" s="52"/>
      <c r="R5" s="52"/>
      <c r="S5" s="52"/>
      <c r="T5" s="52"/>
    </row>
    <row r="6" spans="1:22" ht="36.75" customHeight="1" thickBot="1">
      <c r="B6" s="387" t="s">
        <v>23</v>
      </c>
      <c r="C6" s="388"/>
      <c r="D6" s="384" t="s">
        <v>24</v>
      </c>
      <c r="E6" s="385"/>
      <c r="F6" s="385"/>
      <c r="G6" s="385"/>
      <c r="H6" s="385"/>
      <c r="I6" s="385"/>
      <c r="J6" s="385"/>
      <c r="K6" s="386"/>
      <c r="L6" s="26"/>
      <c r="M6" s="384" t="s">
        <v>25</v>
      </c>
      <c r="N6" s="385"/>
      <c r="O6" s="385"/>
      <c r="P6" s="385"/>
      <c r="Q6" s="385"/>
      <c r="R6" s="385"/>
      <c r="S6" s="385"/>
      <c r="T6" s="386"/>
      <c r="U6" s="26"/>
      <c r="V6" s="26"/>
    </row>
    <row r="7" spans="1:22" ht="24" customHeight="1" thickBot="1">
      <c r="B7" s="9"/>
      <c r="C7" s="9" t="s">
        <v>176</v>
      </c>
      <c r="D7" s="250">
        <v>1</v>
      </c>
      <c r="E7" s="250">
        <v>2</v>
      </c>
      <c r="F7" s="250">
        <v>3</v>
      </c>
      <c r="G7" s="250">
        <v>4</v>
      </c>
      <c r="H7" s="250">
        <v>5</v>
      </c>
      <c r="I7" s="92">
        <f>C3</f>
        <v>3</v>
      </c>
      <c r="J7" s="50">
        <f>SUM(C3:C4)</f>
        <v>5</v>
      </c>
      <c r="K7" s="254">
        <f>J7</f>
        <v>5</v>
      </c>
      <c r="M7" s="216"/>
      <c r="N7" s="217"/>
      <c r="O7" s="217"/>
      <c r="P7" s="217"/>
      <c r="Q7" s="218"/>
      <c r="R7" s="215"/>
      <c r="S7" s="215"/>
      <c r="T7" s="215"/>
    </row>
    <row r="8" spans="1:22" ht="42" customHeight="1" thickBot="1">
      <c r="B8" s="9"/>
      <c r="C8" s="9"/>
      <c r="D8" s="9"/>
      <c r="E8" s="9"/>
      <c r="F8" s="9"/>
      <c r="G8" s="9"/>
      <c r="H8" s="9"/>
      <c r="I8" s="212" t="s">
        <v>27</v>
      </c>
      <c r="J8" s="201" t="s">
        <v>28</v>
      </c>
      <c r="K8" s="204" t="s">
        <v>29</v>
      </c>
      <c r="R8" s="212" t="s">
        <v>27</v>
      </c>
      <c r="S8" s="201" t="s">
        <v>28</v>
      </c>
      <c r="T8" s="204" t="s">
        <v>29</v>
      </c>
    </row>
    <row r="9" spans="1:22" ht="47.25" customHeight="1" thickBot="1">
      <c r="A9" s="69"/>
      <c r="B9" s="92" t="s">
        <v>30</v>
      </c>
      <c r="C9" s="221" t="s">
        <v>31</v>
      </c>
      <c r="D9" s="214" t="s">
        <v>32</v>
      </c>
      <c r="E9" s="213" t="s">
        <v>33</v>
      </c>
      <c r="F9" s="213" t="s">
        <v>34</v>
      </c>
      <c r="G9" s="213" t="s">
        <v>35</v>
      </c>
      <c r="H9" s="243" t="s">
        <v>36</v>
      </c>
      <c r="I9" s="256" t="str">
        <f>C7&amp;" 1 à "&amp;I7&amp;""</f>
        <v>Années 1 à 3</v>
      </c>
      <c r="J9" s="50" t="str">
        <f>C7&amp;" "&amp;I7+1&amp;" à "&amp;J7&amp;""</f>
        <v>Années 4 à 5</v>
      </c>
      <c r="K9" s="254" t="str">
        <f>C7&amp;" 1 à "&amp;K7&amp;""</f>
        <v>Années 1 à 5</v>
      </c>
      <c r="M9" s="214" t="s">
        <v>32</v>
      </c>
      <c r="N9" s="213" t="s">
        <v>33</v>
      </c>
      <c r="O9" s="213" t="s">
        <v>34</v>
      </c>
      <c r="P9" s="213" t="s">
        <v>35</v>
      </c>
      <c r="Q9" s="213" t="s">
        <v>36</v>
      </c>
      <c r="R9" s="50" t="str">
        <f>I9</f>
        <v>Années 1 à 3</v>
      </c>
      <c r="S9" s="50" t="str">
        <f>J9</f>
        <v>Années 4 à 5</v>
      </c>
      <c r="T9" s="205" t="str">
        <f>K9</f>
        <v>Années 1 à 5</v>
      </c>
    </row>
    <row r="10" spans="1:22" ht="21.75" customHeight="1" outlineLevel="1">
      <c r="B10" s="366" t="s">
        <v>40</v>
      </c>
      <c r="C10" s="367"/>
      <c r="D10" s="227"/>
      <c r="E10" s="155"/>
      <c r="F10" s="155"/>
      <c r="G10" s="154"/>
      <c r="H10" s="251"/>
      <c r="I10" s="257"/>
      <c r="J10" s="114"/>
      <c r="K10" s="104"/>
      <c r="M10" s="158"/>
      <c r="N10" s="154"/>
      <c r="O10" s="154"/>
      <c r="P10" s="155"/>
      <c r="Q10" s="154"/>
      <c r="R10" s="231"/>
      <c r="S10" s="159"/>
      <c r="T10" s="206"/>
    </row>
    <row r="11" spans="1:22" ht="15.75" outlineLevel="1">
      <c r="B11" s="93" t="s">
        <v>41</v>
      </c>
      <c r="C11" s="222" t="s">
        <v>42</v>
      </c>
      <c r="D11" s="23">
        <f>IF(D$7&gt;$K$7,"",'Prestations BUILD'!E6)</f>
        <v>0</v>
      </c>
      <c r="E11" s="22">
        <f>IF(E$7&gt;$K$7,"",'Prestations BUILD'!E20)</f>
        <v>0</v>
      </c>
      <c r="F11" s="22">
        <f>IF(F$7&gt;$K$7,"",'Prestations BUILD'!E34)</f>
        <v>0</v>
      </c>
      <c r="G11" s="22">
        <f>IF(G$7&gt;$K$7,"",'Prestations BUILD'!E48)</f>
        <v>0</v>
      </c>
      <c r="H11" s="252">
        <f>IF(H$7&gt;$K$7,"",'Prestations BUILD'!E62)</f>
        <v>0</v>
      </c>
      <c r="I11" s="258">
        <f t="shared" ref="I11:I20" si="0">SUMIF($D$7:$H$7,"&lt;="&amp;$I$7,$D11:$H11)</f>
        <v>0</v>
      </c>
      <c r="J11" s="21">
        <f t="shared" ref="J11:J20" si="1">SUMIF($D$7:$H$7,"&lt;="&amp;$J$7,$D11:$H11)-I11</f>
        <v>0</v>
      </c>
      <c r="K11" s="105">
        <f>IF(AND(I11="",J11=""),"",SUM(I11:J11))</f>
        <v>0</v>
      </c>
      <c r="M11" s="97">
        <f>IF(D$7&gt;$K$7,"",'Prestations BUILD'!D6)</f>
        <v>0</v>
      </c>
      <c r="N11" s="24">
        <f>IF(E$7&gt;$K$7,"",'Prestations BUILD'!D20)</f>
        <v>0</v>
      </c>
      <c r="O11" s="24">
        <f>IF(F$7&gt;$K$7,"",'Prestations BUILD'!D34)</f>
        <v>0</v>
      </c>
      <c r="P11" s="24">
        <f>IF(G$7&gt;$K$7,"",'Prestations BUILD'!D48)</f>
        <v>0</v>
      </c>
      <c r="Q11" s="24">
        <f>IF(H$7&gt;$K$7,"",'Prestations BUILD'!D62)</f>
        <v>0</v>
      </c>
      <c r="R11" s="25">
        <f t="shared" ref="R11:R19" si="2">SUMIF($D$7:$H$7,"&lt;="&amp;$I$7,$M11:$Q11)</f>
        <v>0</v>
      </c>
      <c r="S11" s="20">
        <f t="shared" ref="S11:S19" si="3">SUMIF($D$7:$H$7,"&lt;="&amp;$J$7,$M11:$Q11)-R11</f>
        <v>0</v>
      </c>
      <c r="T11" s="207">
        <f>IF(AND(R11="",S11=""),"",SUM(R11:S11))</f>
        <v>0</v>
      </c>
    </row>
    <row r="12" spans="1:22" ht="27.75" customHeight="1" outlineLevel="1">
      <c r="A12" s="69"/>
      <c r="B12" s="93" t="s">
        <v>43</v>
      </c>
      <c r="C12" s="222" t="s">
        <v>44</v>
      </c>
      <c r="D12" s="23">
        <f>IF(D$7&gt;$K$7,"",'Prestations BUILD'!E7)</f>
        <v>0</v>
      </c>
      <c r="E12" s="22">
        <f>IF(E$7&gt;$K$7,"",'Prestations BUILD'!E21)</f>
        <v>0</v>
      </c>
      <c r="F12" s="22">
        <f>IF(F$7&gt;$K$7,"",'Prestations BUILD'!E35)</f>
        <v>0</v>
      </c>
      <c r="G12" s="22">
        <f>IF(G$7&gt;$K$7,"",'Prestations BUILD'!E49)</f>
        <v>0</v>
      </c>
      <c r="H12" s="252">
        <f>IF(H$7&gt;$K$7,"",'Prestations BUILD'!E63)</f>
        <v>0</v>
      </c>
      <c r="I12" s="258">
        <f t="shared" si="0"/>
        <v>0</v>
      </c>
      <c r="J12" s="21">
        <f t="shared" si="1"/>
        <v>0</v>
      </c>
      <c r="K12" s="105">
        <f t="shared" ref="K12:K19" si="4">IF(AND(I12="",J12=""),"",SUM(I12:J12))</f>
        <v>0</v>
      </c>
      <c r="M12" s="97">
        <f>IF(D$7&gt;$K$7,"",'Prestations BUILD'!D7)</f>
        <v>0</v>
      </c>
      <c r="N12" s="24">
        <f>IF(E$7&gt;$K$7,"",'Prestations BUILD'!D21)</f>
        <v>0</v>
      </c>
      <c r="O12" s="24">
        <f>IF(F$7&gt;$K$7,"",'Prestations BUILD'!D35)</f>
        <v>0</v>
      </c>
      <c r="P12" s="24">
        <f>IF(G$7&gt;$K$7,"",'Prestations BUILD'!D49)</f>
        <v>0</v>
      </c>
      <c r="Q12" s="24">
        <f>IF(H$7&gt;$K$7,"",'Prestations BUILD'!D63)</f>
        <v>0</v>
      </c>
      <c r="R12" s="25">
        <f t="shared" si="2"/>
        <v>0</v>
      </c>
      <c r="S12" s="20">
        <f t="shared" si="3"/>
        <v>0</v>
      </c>
      <c r="T12" s="207">
        <f t="shared" ref="T12:T19" si="5">IF(AND(R12="",S12=""),"",SUM(R12:S12))</f>
        <v>0</v>
      </c>
    </row>
    <row r="13" spans="1:22" ht="15.75" outlineLevel="1">
      <c r="B13" s="93" t="s">
        <v>45</v>
      </c>
      <c r="C13" s="222" t="s">
        <v>46</v>
      </c>
      <c r="D13" s="23">
        <f>IF(D$7&gt;$K$7,"",'Prestations BUILD'!E8)</f>
        <v>0</v>
      </c>
      <c r="E13" s="22">
        <f>IF(E$7&gt;$K$7,"",'Prestations BUILD'!E22)</f>
        <v>0</v>
      </c>
      <c r="F13" s="22">
        <f>IF(F$7&gt;$K$7,"",'Prestations BUILD'!E36)</f>
        <v>0</v>
      </c>
      <c r="G13" s="22">
        <f>IF(G$7&gt;$K$7,"",'Prestations BUILD'!E50)</f>
        <v>0</v>
      </c>
      <c r="H13" s="252">
        <f>IF(H$7&gt;$K$7,"",'Prestations BUILD'!E64)</f>
        <v>0</v>
      </c>
      <c r="I13" s="258">
        <f t="shared" si="0"/>
        <v>0</v>
      </c>
      <c r="J13" s="21">
        <f t="shared" si="1"/>
        <v>0</v>
      </c>
      <c r="K13" s="105">
        <f t="shared" si="4"/>
        <v>0</v>
      </c>
      <c r="M13" s="97">
        <f>IF(D$7&gt;$K$7,"",'Prestations BUILD'!D8)</f>
        <v>0</v>
      </c>
      <c r="N13" s="24">
        <f>IF(E$7&gt;$K$7,"",'Prestations BUILD'!D22)</f>
        <v>0</v>
      </c>
      <c r="O13" s="24">
        <f>IF(F$7&gt;$K$7,"",'Prestations BUILD'!D36)</f>
        <v>0</v>
      </c>
      <c r="P13" s="24">
        <f>IF(G$7&gt;$K$7,"",'Prestations BUILD'!D50)</f>
        <v>0</v>
      </c>
      <c r="Q13" s="24">
        <f>IF(H$7&gt;$K$7,"",'Prestations BUILD'!D64)</f>
        <v>0</v>
      </c>
      <c r="R13" s="25">
        <f t="shared" si="2"/>
        <v>0</v>
      </c>
      <c r="S13" s="20">
        <f t="shared" si="3"/>
        <v>0</v>
      </c>
      <c r="T13" s="207">
        <f t="shared" si="5"/>
        <v>0</v>
      </c>
    </row>
    <row r="14" spans="1:22" ht="15.75" outlineLevel="1">
      <c r="B14" s="93" t="s">
        <v>47</v>
      </c>
      <c r="C14" s="222" t="s">
        <v>48</v>
      </c>
      <c r="D14" s="23">
        <f>IF(D$7&gt;$K$7,"",'Prestations BUILD'!E9)</f>
        <v>0</v>
      </c>
      <c r="E14" s="22">
        <f>IF(E$7&gt;$K$7,"",'Prestations BUILD'!E23)</f>
        <v>0</v>
      </c>
      <c r="F14" s="22">
        <f>IF(F$7&gt;$K$7,"",'Prestations BUILD'!E37)</f>
        <v>0</v>
      </c>
      <c r="G14" s="22">
        <f>IF(G$7&gt;$K$7,"",'Prestations BUILD'!E51)</f>
        <v>0</v>
      </c>
      <c r="H14" s="252">
        <f>IF(H$7&gt;$K$7,"",'Prestations BUILD'!E65)</f>
        <v>0</v>
      </c>
      <c r="I14" s="258">
        <f t="shared" si="0"/>
        <v>0</v>
      </c>
      <c r="J14" s="21">
        <f t="shared" si="1"/>
        <v>0</v>
      </c>
      <c r="K14" s="105">
        <f t="shared" si="4"/>
        <v>0</v>
      </c>
      <c r="M14" s="97">
        <f>IF(D$7&gt;$K$7,"",'Prestations BUILD'!D9)</f>
        <v>0</v>
      </c>
      <c r="N14" s="24">
        <f>IF(E$7&gt;$K$7,"",'Prestations BUILD'!D23)</f>
        <v>0</v>
      </c>
      <c r="O14" s="24">
        <f>IF(F$7&gt;$K$7,"",'Prestations BUILD'!D37)</f>
        <v>0</v>
      </c>
      <c r="P14" s="24">
        <f>IF(G$7&gt;$K$7,"",'Prestations BUILD'!D51)</f>
        <v>0</v>
      </c>
      <c r="Q14" s="24">
        <f>IF(H$7&gt;$K$7,"",'Prestations BUILD'!D65)</f>
        <v>0</v>
      </c>
      <c r="R14" s="25">
        <f t="shared" si="2"/>
        <v>0</v>
      </c>
      <c r="S14" s="20">
        <f t="shared" si="3"/>
        <v>0</v>
      </c>
      <c r="T14" s="207">
        <f t="shared" si="5"/>
        <v>0</v>
      </c>
    </row>
    <row r="15" spans="1:22" ht="15.75" outlineLevel="1">
      <c r="B15" s="93" t="s">
        <v>186</v>
      </c>
      <c r="C15" s="222" t="s">
        <v>49</v>
      </c>
      <c r="D15" s="23">
        <f>IF(D$7&gt;$K$7,"",'Prestations BUILD'!E10)</f>
        <v>0</v>
      </c>
      <c r="E15" s="22">
        <f>IF(E$7&gt;$K$7,"",'Prestations BUILD'!E24)</f>
        <v>0</v>
      </c>
      <c r="F15" s="22">
        <f>IF(F$7&gt;$K$7,"",'Prestations BUILD'!E38)</f>
        <v>0</v>
      </c>
      <c r="G15" s="22">
        <f>IF(G$7&gt;$K$7,"",'Prestations BUILD'!E52)</f>
        <v>0</v>
      </c>
      <c r="H15" s="252">
        <f>IF(H$7&gt;$K$7,"",'Prestations BUILD'!E66)</f>
        <v>0</v>
      </c>
      <c r="I15" s="258">
        <f t="shared" si="0"/>
        <v>0</v>
      </c>
      <c r="J15" s="21">
        <f t="shared" si="1"/>
        <v>0</v>
      </c>
      <c r="K15" s="105">
        <f t="shared" si="4"/>
        <v>0</v>
      </c>
      <c r="M15" s="97">
        <f>IF(D$7&gt;$K$7,"",'Prestations BUILD'!D10)</f>
        <v>0</v>
      </c>
      <c r="N15" s="24">
        <f>IF(E$7&gt;$K$7,"",'Prestations BUILD'!D24)</f>
        <v>0</v>
      </c>
      <c r="O15" s="24">
        <f>IF(F$7&gt;$K$7,"",'Prestations BUILD'!D38)</f>
        <v>0</v>
      </c>
      <c r="P15" s="24">
        <f>IF(G$7&gt;$K$7,"",'Prestations BUILD'!D52)</f>
        <v>0</v>
      </c>
      <c r="Q15" s="24">
        <f>IF(H$7&gt;$K$7,"",'Prestations BUILD'!D66)</f>
        <v>0</v>
      </c>
      <c r="R15" s="25">
        <f t="shared" si="2"/>
        <v>0</v>
      </c>
      <c r="S15" s="20">
        <f t="shared" si="3"/>
        <v>0</v>
      </c>
      <c r="T15" s="207">
        <f t="shared" si="5"/>
        <v>0</v>
      </c>
    </row>
    <row r="16" spans="1:22" ht="15.75" outlineLevel="1">
      <c r="B16" s="93" t="s">
        <v>50</v>
      </c>
      <c r="C16" s="222" t="s">
        <v>51</v>
      </c>
      <c r="D16" s="23">
        <f>IF(D$7&gt;$K$7,"",'Prestations BUILD'!E11)</f>
        <v>0</v>
      </c>
      <c r="E16" s="22">
        <f>IF(E$7&gt;$K$7,"",'Prestations BUILD'!E25)</f>
        <v>0</v>
      </c>
      <c r="F16" s="22">
        <f>IF(F$7&gt;$K$7,"",'Prestations BUILD'!E39)</f>
        <v>0</v>
      </c>
      <c r="G16" s="22">
        <f>IF(G$7&gt;$K$7,"",'Prestations BUILD'!E53)</f>
        <v>0</v>
      </c>
      <c r="H16" s="252">
        <f>IF(H$7&gt;$K$7,"",'Prestations BUILD'!E67)</f>
        <v>0</v>
      </c>
      <c r="I16" s="258">
        <f t="shared" si="0"/>
        <v>0</v>
      </c>
      <c r="J16" s="21">
        <f t="shared" si="1"/>
        <v>0</v>
      </c>
      <c r="K16" s="105">
        <f t="shared" si="4"/>
        <v>0</v>
      </c>
      <c r="M16" s="97">
        <f>IF(D$7&gt;$K$7,"",'Prestations BUILD'!D11)</f>
        <v>0</v>
      </c>
      <c r="N16" s="24">
        <f>IF(E$7&gt;$K$7,"",'Prestations BUILD'!D25)</f>
        <v>0</v>
      </c>
      <c r="O16" s="24">
        <f>IF(F$7&gt;$K$7,"",'Prestations BUILD'!D39)</f>
        <v>0</v>
      </c>
      <c r="P16" s="24">
        <f>IF(G$7&gt;$K$7,"",'Prestations BUILD'!D53)</f>
        <v>0</v>
      </c>
      <c r="Q16" s="24">
        <f>IF(H$7&gt;$K$7,"",'Prestations BUILD'!D67)</f>
        <v>0</v>
      </c>
      <c r="R16" s="25">
        <f t="shared" si="2"/>
        <v>0</v>
      </c>
      <c r="S16" s="20">
        <f t="shared" si="3"/>
        <v>0</v>
      </c>
      <c r="T16" s="207">
        <f t="shared" si="5"/>
        <v>0</v>
      </c>
    </row>
    <row r="17" spans="1:20" ht="15.75" outlineLevel="1">
      <c r="B17" s="93" t="s">
        <v>52</v>
      </c>
      <c r="C17" s="222" t="s">
        <v>53</v>
      </c>
      <c r="D17" s="23">
        <f>IF(D$7&gt;$K$7,"",'Prestations BUILD'!E12)</f>
        <v>0</v>
      </c>
      <c r="E17" s="22">
        <f>IF(E$7&gt;$K$7,"",'Prestations BUILD'!E26)</f>
        <v>0</v>
      </c>
      <c r="F17" s="22">
        <f>IF(F$7&gt;$K$7,"",'Prestations BUILD'!E40)</f>
        <v>0</v>
      </c>
      <c r="G17" s="22">
        <f>IF(G$7&gt;$K$7,"",'Prestations BUILD'!E54)</f>
        <v>0</v>
      </c>
      <c r="H17" s="252">
        <f>IF(H$7&gt;$K$7,"",'Prestations BUILD'!E68)</f>
        <v>0</v>
      </c>
      <c r="I17" s="258">
        <f t="shared" si="0"/>
        <v>0</v>
      </c>
      <c r="J17" s="21">
        <f t="shared" si="1"/>
        <v>0</v>
      </c>
      <c r="K17" s="105">
        <f t="shared" si="4"/>
        <v>0</v>
      </c>
      <c r="M17" s="97">
        <f>IF(D$7&gt;$K$7,"",'Prestations BUILD'!D12)</f>
        <v>0</v>
      </c>
      <c r="N17" s="24">
        <f>IF(E$7&gt;$K$7,"",'Prestations BUILD'!D26)</f>
        <v>0</v>
      </c>
      <c r="O17" s="24">
        <f>IF(F$7&gt;$K$7,"",'Prestations BUILD'!D40)</f>
        <v>0</v>
      </c>
      <c r="P17" s="24">
        <f>IF(G$7&gt;$K$7,"",'Prestations BUILD'!D54)</f>
        <v>0</v>
      </c>
      <c r="Q17" s="24">
        <f>IF(H$7&gt;$K$7,"",'Prestations BUILD'!D68)</f>
        <v>0</v>
      </c>
      <c r="R17" s="25">
        <f t="shared" si="2"/>
        <v>0</v>
      </c>
      <c r="S17" s="20">
        <f t="shared" si="3"/>
        <v>0</v>
      </c>
      <c r="T17" s="207">
        <f t="shared" si="5"/>
        <v>0</v>
      </c>
    </row>
    <row r="18" spans="1:20" ht="15.75" outlineLevel="1">
      <c r="B18" s="93" t="s">
        <v>54</v>
      </c>
      <c r="C18" s="222" t="s">
        <v>55</v>
      </c>
      <c r="D18" s="23">
        <f>IF(D$7&gt;$K$7,"",'Prestations BUILD'!E13)</f>
        <v>0</v>
      </c>
      <c r="E18" s="22">
        <f>IF(E$7&gt;$K$7,"",'Prestations BUILD'!E27)</f>
        <v>0</v>
      </c>
      <c r="F18" s="22">
        <f>IF(F$7&gt;$K$7,"",'Prestations BUILD'!E41)</f>
        <v>0</v>
      </c>
      <c r="G18" s="22">
        <f>IF(G$7&gt;$K$7,"",'Prestations BUILD'!E55)</f>
        <v>0</v>
      </c>
      <c r="H18" s="252">
        <f>IF(H$7&gt;$K$7,"",'Prestations BUILD'!E69)</f>
        <v>0</v>
      </c>
      <c r="I18" s="258">
        <f t="shared" si="0"/>
        <v>0</v>
      </c>
      <c r="J18" s="21">
        <f t="shared" si="1"/>
        <v>0</v>
      </c>
      <c r="K18" s="105">
        <f t="shared" si="4"/>
        <v>0</v>
      </c>
      <c r="M18" s="97">
        <f>IF(D$7&gt;$K$7,"",'Prestations BUILD'!D13)</f>
        <v>0</v>
      </c>
      <c r="N18" s="24">
        <f>IF(E$7&gt;$K$7,"",'Prestations BUILD'!D27)</f>
        <v>0</v>
      </c>
      <c r="O18" s="24">
        <f>IF(F$7&gt;$K$7,"",'Prestations BUILD'!D41)</f>
        <v>0</v>
      </c>
      <c r="P18" s="24">
        <f>IF(G$7&gt;$K$7,"",'Prestations BUILD'!D55)</f>
        <v>0</v>
      </c>
      <c r="Q18" s="24">
        <f>IF(H$7&gt;$K$7,"",'Prestations BUILD'!D69)</f>
        <v>0</v>
      </c>
      <c r="R18" s="25">
        <f t="shared" si="2"/>
        <v>0</v>
      </c>
      <c r="S18" s="20">
        <f t="shared" si="3"/>
        <v>0</v>
      </c>
      <c r="T18" s="207">
        <f t="shared" si="5"/>
        <v>0</v>
      </c>
    </row>
    <row r="19" spans="1:20" ht="16.5" outlineLevel="1" thickBot="1">
      <c r="B19" s="156" t="s">
        <v>185</v>
      </c>
      <c r="C19" s="223" t="s">
        <v>56</v>
      </c>
      <c r="D19" s="228">
        <f>IF(D$7&gt;$K$7,"",'Prestations BUILD'!E14)</f>
        <v>0</v>
      </c>
      <c r="E19" s="229">
        <f>IF(E$7&gt;$K$7,"",'Prestations BUILD'!E28)</f>
        <v>0</v>
      </c>
      <c r="F19" s="229">
        <f>IF(F$7&gt;$K$7,"",'Prestations BUILD'!E42)</f>
        <v>0</v>
      </c>
      <c r="G19" s="229">
        <f>IF(G$7&gt;$K$7,"",'Prestations BUILD'!E56)</f>
        <v>0</v>
      </c>
      <c r="H19" s="253">
        <f>IF(H$7&gt;$K$7,"",'Prestations BUILD'!E70)</f>
        <v>0</v>
      </c>
      <c r="I19" s="259">
        <f t="shared" si="0"/>
        <v>0</v>
      </c>
      <c r="J19" s="108">
        <f t="shared" si="1"/>
        <v>0</v>
      </c>
      <c r="K19" s="255">
        <f t="shared" si="4"/>
        <v>0</v>
      </c>
      <c r="M19" s="232">
        <f>IF(D$7&gt;$K$7,"",'Prestations BUILD'!D14)</f>
        <v>0</v>
      </c>
      <c r="N19" s="233">
        <f>IF(E$7&gt;$K$7,"",'Prestations BUILD'!D28)</f>
        <v>0</v>
      </c>
      <c r="O19" s="233">
        <f>IF(F$7&gt;$K$7,"",'Prestations BUILD'!D42)</f>
        <v>0</v>
      </c>
      <c r="P19" s="233">
        <f>IF(G$7&gt;$K$7,"",'Prestations BUILD'!D56)</f>
        <v>0</v>
      </c>
      <c r="Q19" s="233">
        <f>IF(H$7&gt;$K$7,"",'Prestations BUILD'!D70)</f>
        <v>0</v>
      </c>
      <c r="R19" s="25">
        <f t="shared" si="2"/>
        <v>0</v>
      </c>
      <c r="S19" s="20">
        <f t="shared" si="3"/>
        <v>0</v>
      </c>
      <c r="T19" s="207">
        <f t="shared" si="5"/>
        <v>0</v>
      </c>
    </row>
    <row r="20" spans="1:20" ht="16.5" thickBot="1">
      <c r="B20" s="113" t="s">
        <v>57</v>
      </c>
      <c r="C20" s="182"/>
      <c r="D20" s="90">
        <f>IF($D$7&gt;$K$7,"",SUM(D11:D19))</f>
        <v>0</v>
      </c>
      <c r="E20" s="91">
        <f>IF($E$7&gt;$K$7,"",SUM(E11:E19))</f>
        <v>0</v>
      </c>
      <c r="F20" s="91">
        <f>IF(F$7&gt;$K$7,"",SUM(F11:F19))</f>
        <v>0</v>
      </c>
      <c r="G20" s="91">
        <f>IF(G$7&gt;$K$7,"",SUM(G11:G19))</f>
        <v>0</v>
      </c>
      <c r="H20" s="91">
        <f>IF(H$7&gt;$K$7,"",SUM(H11:H19))</f>
        <v>0</v>
      </c>
      <c r="I20" s="246">
        <f t="shared" si="0"/>
        <v>0</v>
      </c>
      <c r="J20" s="247">
        <f t="shared" si="1"/>
        <v>0</v>
      </c>
      <c r="K20" s="157">
        <f>SUM(K11:K19)</f>
        <v>0</v>
      </c>
      <c r="M20" s="171">
        <f t="shared" ref="M20:S20" si="6">IF(D$7&gt;$K$7,"",SUM(M11:M19))</f>
        <v>0</v>
      </c>
      <c r="N20" s="172">
        <f t="shared" si="6"/>
        <v>0</v>
      </c>
      <c r="O20" s="172">
        <f t="shared" si="6"/>
        <v>0</v>
      </c>
      <c r="P20" s="172">
        <f t="shared" si="6"/>
        <v>0</v>
      </c>
      <c r="Q20" s="172">
        <f t="shared" si="6"/>
        <v>0</v>
      </c>
      <c r="R20" s="99">
        <f t="shared" si="6"/>
        <v>0</v>
      </c>
      <c r="S20" s="209">
        <f t="shared" si="6"/>
        <v>0</v>
      </c>
      <c r="T20" s="208">
        <f>IF(AND(R20="",S20=""),"",SUM(R20:S20))</f>
        <v>0</v>
      </c>
    </row>
    <row r="21" spans="1:20" ht="15.75" thickBot="1"/>
    <row r="22" spans="1:20" ht="18.75" customHeight="1" outlineLevel="1">
      <c r="B22" s="366" t="s">
        <v>58</v>
      </c>
      <c r="C22" s="367"/>
      <c r="D22" s="106" t="s">
        <v>32</v>
      </c>
      <c r="E22" s="101" t="s">
        <v>33</v>
      </c>
      <c r="F22" s="101" t="s">
        <v>34</v>
      </c>
      <c r="G22" s="102" t="s">
        <v>35</v>
      </c>
      <c r="H22" s="102" t="s">
        <v>36</v>
      </c>
      <c r="I22" s="112" t="str">
        <f>I9</f>
        <v>Années 1 à 3</v>
      </c>
      <c r="J22" s="103" t="str">
        <f>J9</f>
        <v>Années 4 à 5</v>
      </c>
      <c r="K22" s="104" t="str">
        <f>K9</f>
        <v>Années 1 à 5</v>
      </c>
      <c r="M22" s="106" t="s">
        <v>32</v>
      </c>
      <c r="N22" s="101" t="s">
        <v>33</v>
      </c>
      <c r="O22" s="101" t="s">
        <v>34</v>
      </c>
      <c r="P22" s="102" t="s">
        <v>35</v>
      </c>
      <c r="Q22" s="102" t="s">
        <v>36</v>
      </c>
      <c r="R22" s="112" t="str">
        <f>R9</f>
        <v>Années 1 à 3</v>
      </c>
      <c r="S22" s="103" t="str">
        <f>S9</f>
        <v>Années 4 à 5</v>
      </c>
      <c r="T22" s="115" t="str">
        <f>T9</f>
        <v>Années 1 à 5</v>
      </c>
    </row>
    <row r="23" spans="1:20" ht="18.600000000000001" customHeight="1" outlineLevel="1">
      <c r="A23" s="69"/>
      <c r="B23" s="94" t="s">
        <v>59</v>
      </c>
      <c r="C23" s="224" t="s">
        <v>60</v>
      </c>
      <c r="D23" s="23">
        <f>IF(D$7&gt;$K$7,"",'Prestations RUN'!E7)</f>
        <v>0</v>
      </c>
      <c r="E23" s="22">
        <f>IF(E$7&gt;$K$7,"",'Prestations RUN'!E14)</f>
        <v>0</v>
      </c>
      <c r="F23" s="22">
        <f>IF(F$7&gt;$K$7,"",'Prestations RUN'!E21)</f>
        <v>0</v>
      </c>
      <c r="G23" s="22">
        <f>IF(G$7&gt;$K$7,"",'Prestations RUN'!E28)</f>
        <v>0</v>
      </c>
      <c r="H23" s="22">
        <f>IF(H$7&gt;$K$7,"",'Prestations RUN'!E35)</f>
        <v>0</v>
      </c>
      <c r="I23" s="180">
        <f>SUMIF($D$7:$H$7,"&lt;="&amp;$I$7,$D23:$H23)</f>
        <v>0</v>
      </c>
      <c r="J23" s="21">
        <f>SUMIF($D$7:$H$7,"&lt;="&amp;$J$7,$D23:$H23)-I23</f>
        <v>0</v>
      </c>
      <c r="K23" s="105">
        <f>IF(AND(I23="",J23=""),"",SUM(I23:J23))</f>
        <v>0</v>
      </c>
      <c r="M23" s="97">
        <f>IF(D$7&gt;$K$7,"",'Prestations RUN'!D7)</f>
        <v>0</v>
      </c>
      <c r="N23" s="24">
        <f>IF(E$7&gt;$K$7,"",'Prestations RUN'!D14)</f>
        <v>0</v>
      </c>
      <c r="O23" s="24">
        <f>IF(F$7&gt;$K$7,"",'Prestations RUN'!D21)</f>
        <v>0</v>
      </c>
      <c r="P23" s="24">
        <f>IF(G$7&gt;$K$7,"",'Prestations RUN'!D28)</f>
        <v>0</v>
      </c>
      <c r="Q23" s="24">
        <f>IF(H$7&gt;$K$7,"",'Prestations RUN'!D35)</f>
        <v>0</v>
      </c>
      <c r="R23" s="25">
        <f>SUMIF($D$7:$H$7,"&lt;="&amp;$I$7,$M23:$Q23)</f>
        <v>0</v>
      </c>
      <c r="S23" s="162">
        <f>SUMIF($D$7:$H$7,"&lt;="&amp;$J$7,$M23:$Q23)-R23</f>
        <v>0</v>
      </c>
      <c r="T23" s="163">
        <f>IF(AND(R23="",S23=""),"",SUM(R23:S23))</f>
        <v>0</v>
      </c>
    </row>
    <row r="24" spans="1:20" ht="17.100000000000001" customHeight="1" outlineLevel="1" thickBot="1">
      <c r="B24" s="94" t="s">
        <v>61</v>
      </c>
      <c r="C24" s="222"/>
      <c r="D24" s="23">
        <f>IF(D$7&gt;$K$7,"",'Prestations RUN'!E8)</f>
        <v>0</v>
      </c>
      <c r="E24" s="22">
        <f>IF(E$7&gt;$K$7,"",'Prestations RUN'!E15)</f>
        <v>0</v>
      </c>
      <c r="F24" s="22">
        <f>IF(F$7&gt;$K$7,"",'Prestations RUN'!E22)</f>
        <v>0</v>
      </c>
      <c r="G24" s="22">
        <f>IF(G$7&gt;$K$7,"",'Prestations RUN'!E29)</f>
        <v>0</v>
      </c>
      <c r="H24" s="22">
        <f>IF(H$7&gt;$K$7,"",'Prestations RUN'!E36)</f>
        <v>0</v>
      </c>
      <c r="I24" s="180">
        <f>SUMIF($D$7:$H$7,"&lt;="&amp;$I$7,$D24:$H24)</f>
        <v>0</v>
      </c>
      <c r="J24" s="21">
        <f>SUMIF($D$7:$H$7,"&lt;="&amp;$J$7,$D24:$H24)-I24</f>
        <v>0</v>
      </c>
      <c r="K24" s="105">
        <f t="shared" ref="K24" si="7">IF(AND(I24="",J24=""),"",SUM(I24:J24))</f>
        <v>0</v>
      </c>
      <c r="M24" s="97">
        <f>IF(D$7&gt;$K$7,"",'Prestations RUN'!D8)</f>
        <v>0</v>
      </c>
      <c r="N24" s="24">
        <f>IF(E$7&gt;$K$7,"",'Prestations RUN'!D15)</f>
        <v>0</v>
      </c>
      <c r="O24" s="24">
        <f>IF(F$7&gt;$K$7,"",'Prestations RUN'!D22)</f>
        <v>0</v>
      </c>
      <c r="P24" s="24">
        <f>IF(G$7&gt;$K$7,"",'Prestations RUN'!D29)</f>
        <v>0</v>
      </c>
      <c r="Q24" s="24">
        <f>IF(H$7&gt;$K$7,"",'Prestations RUN'!D36)</f>
        <v>0</v>
      </c>
      <c r="R24" s="25">
        <f>SUMIF($D$7:$H$7,"&lt;="&amp;$I$7,$M24:$Q24)</f>
        <v>0</v>
      </c>
      <c r="S24" s="162">
        <f>SUMIF($D$7:$H$7,"&lt;="&amp;$J$7,$M24:$Q24)-R24</f>
        <v>0</v>
      </c>
      <c r="T24" s="163">
        <f t="shared" ref="T24" si="8">IF(AND(R24="",S24=""),"",SUM(R24:S24))</f>
        <v>0</v>
      </c>
    </row>
    <row r="25" spans="1:20" ht="16.5" thickBot="1">
      <c r="B25" s="113" t="s">
        <v>62</v>
      </c>
      <c r="C25" s="182"/>
      <c r="D25" s="90">
        <f>IF(D$7&gt;$K$7,"",SUM(D23:D24))</f>
        <v>0</v>
      </c>
      <c r="E25" s="91">
        <f>IF(E$7&gt;$K$7,"",SUM(E23:E24))</f>
        <v>0</v>
      </c>
      <c r="F25" s="91">
        <f>IF(F$7&gt;$K$7,"",SUM(F23:F24))</f>
        <v>0</v>
      </c>
      <c r="G25" s="91">
        <f>IF(G$7&gt;$K$7,"",SUM(G23:G24))</f>
        <v>0</v>
      </c>
      <c r="H25" s="91">
        <f>IF(H$7&gt;$K$7,"",SUM(H23:H24))</f>
        <v>0</v>
      </c>
      <c r="I25" s="110">
        <f>SUMIF($D$7:$H$7,"&lt;="&amp;$I$7,$D25:$H25)</f>
        <v>0</v>
      </c>
      <c r="J25" s="109">
        <f>SUMIF($D$7:$H$7,"&lt;="&amp;$J$7,$D25:$H25)-I25</f>
        <v>0</v>
      </c>
      <c r="K25" s="111">
        <f>SUM(K23:K24)</f>
        <v>0</v>
      </c>
      <c r="M25" s="171">
        <f>IF(D$7&gt;$K$7,"",SUM(M23:M24))</f>
        <v>0</v>
      </c>
      <c r="N25" s="172">
        <f>IF(E$7&gt;$K$7,"",SUM(N23:N24))</f>
        <v>0</v>
      </c>
      <c r="O25" s="172">
        <f>IF(F$7&gt;$K$7,"",SUM(O23:O24))</f>
        <v>0</v>
      </c>
      <c r="P25" s="172">
        <f>IF(G$7&gt;$K$7,"",SUM(P23:P24))</f>
        <v>0</v>
      </c>
      <c r="Q25" s="172">
        <f>IF(H$7&gt;$K$7,"",SUM(Q23:Q24))</f>
        <v>0</v>
      </c>
      <c r="R25" s="99">
        <f>SUMIF($D$7:$H$7,"&lt;="&amp;$I$7,$M25:$Q25)</f>
        <v>0</v>
      </c>
      <c r="S25" s="161">
        <f>SUMIF($D$7:$H$7,"&lt;="&amp;$J$7,$M25:$Q25)-R25</f>
        <v>0</v>
      </c>
      <c r="T25" s="164">
        <f>IF(AND(R25="",S25=""),"",SUM(R25:S25))</f>
        <v>0</v>
      </c>
    </row>
    <row r="26" spans="1:20" ht="15.75" thickBot="1"/>
    <row r="27" spans="1:20" ht="21.75" customHeight="1" outlineLevel="1">
      <c r="B27" s="366" t="s">
        <v>63</v>
      </c>
      <c r="C27" s="367"/>
      <c r="D27" s="106" t="s">
        <v>32</v>
      </c>
      <c r="E27" s="101" t="s">
        <v>33</v>
      </c>
      <c r="F27" s="101" t="s">
        <v>34</v>
      </c>
      <c r="G27" s="102" t="s">
        <v>35</v>
      </c>
      <c r="H27" s="102" t="s">
        <v>36</v>
      </c>
      <c r="I27" s="112" t="str">
        <f>I22</f>
        <v>Années 1 à 3</v>
      </c>
      <c r="J27" s="103" t="str">
        <f>J22</f>
        <v>Années 4 à 5</v>
      </c>
      <c r="K27" s="115" t="str">
        <f>K22</f>
        <v>Années 1 à 5</v>
      </c>
    </row>
    <row r="28" spans="1:20" ht="16.5" outlineLevel="1" thickBot="1">
      <c r="B28" s="95" t="s">
        <v>64</v>
      </c>
      <c r="C28" s="51"/>
      <c r="D28" s="228">
        <f>IF(D$7&gt;$K$7,"",'Licences et environnements'!H28)</f>
        <v>0</v>
      </c>
      <c r="E28" s="229">
        <f>IF(E$7&gt;$K$7,"",'Licences et environnements'!K28)</f>
        <v>0</v>
      </c>
      <c r="F28" s="229">
        <f>IF(F$7&gt;$K$7,"",'Licences et environnements'!N28)</f>
        <v>0</v>
      </c>
      <c r="G28" s="229">
        <f>IF(G$7&gt;$K$7,"",'Licences et environnements'!Q28)</f>
        <v>0</v>
      </c>
      <c r="H28" s="229">
        <f>IF(H$7&gt;$K$7,"",'Licences et environnements'!T28)</f>
        <v>0</v>
      </c>
      <c r="I28" s="180">
        <f>SUMIF($D$7:$H$7,"&lt;="&amp;$I$7,$D28:$H28)</f>
        <v>0</v>
      </c>
      <c r="J28" s="21">
        <f>SUMIF($D$7:$H$7,"&lt;="&amp;$J$7,$D28:$H28)-I28</f>
        <v>0</v>
      </c>
      <c r="K28" s="118">
        <f>IF(AND(I28="",J28=""),"",SUM(I28:J28))</f>
        <v>0</v>
      </c>
    </row>
    <row r="29" spans="1:20" ht="16.5" thickBot="1">
      <c r="B29" s="119" t="s">
        <v>65</v>
      </c>
      <c r="C29" s="225"/>
      <c r="D29" s="90">
        <f>IF(D$7&gt;$K$7,"",D28)</f>
        <v>0</v>
      </c>
      <c r="E29" s="91">
        <f>IF(E$7&gt;$K$7,"",E28)</f>
        <v>0</v>
      </c>
      <c r="F29" s="91">
        <f>IF(F$7&gt;$K$7,"",F28)</f>
        <v>0</v>
      </c>
      <c r="G29" s="91">
        <f>IF(G$7&gt;$K$7,"",G28)</f>
        <v>0</v>
      </c>
      <c r="H29" s="91">
        <f>IF(H$7&gt;$K$7,"",H28)</f>
        <v>0</v>
      </c>
      <c r="I29" s="110">
        <f>SUMIF($D$7:$H$7,"&lt;="&amp;$I$7,$D29:$H29)</f>
        <v>0</v>
      </c>
      <c r="J29" s="109">
        <f>SUMIF($D$7:$H$7,"&lt;="&amp;$J$7,$D29:$H29)-I29</f>
        <v>0</v>
      </c>
      <c r="K29" s="120">
        <f>SUM(K28:K28)</f>
        <v>0</v>
      </c>
    </row>
    <row r="30" spans="1:20" ht="15.75" thickBot="1"/>
    <row r="31" spans="1:20" outlineLevel="1">
      <c r="B31" s="366" t="s">
        <v>66</v>
      </c>
      <c r="C31" s="367"/>
      <c r="D31" s="106" t="s">
        <v>32</v>
      </c>
      <c r="E31" s="101" t="s">
        <v>33</v>
      </c>
      <c r="F31" s="101" t="s">
        <v>34</v>
      </c>
      <c r="G31" s="102" t="s">
        <v>35</v>
      </c>
      <c r="H31" s="102" t="s">
        <v>36</v>
      </c>
      <c r="I31" s="101" t="str">
        <f>I27</f>
        <v>Années 1 à 3</v>
      </c>
      <c r="J31" s="103" t="str">
        <f>J27</f>
        <v>Années 4 à 5</v>
      </c>
      <c r="K31" s="104" t="str">
        <f>K27</f>
        <v>Années 1 à 5</v>
      </c>
      <c r="M31" s="106" t="s">
        <v>32</v>
      </c>
      <c r="N31" s="101" t="s">
        <v>33</v>
      </c>
      <c r="O31" s="101" t="s">
        <v>34</v>
      </c>
      <c r="P31" s="102" t="s">
        <v>35</v>
      </c>
      <c r="Q31" s="102" t="s">
        <v>36</v>
      </c>
      <c r="R31" s="112" t="str">
        <f>R22</f>
        <v>Années 1 à 3</v>
      </c>
      <c r="S31" s="103" t="str">
        <f>S22</f>
        <v>Années 4 à 5</v>
      </c>
      <c r="T31" s="115" t="str">
        <f>T22</f>
        <v>Années 1 à 5</v>
      </c>
    </row>
    <row r="32" spans="1:20" ht="15.75" outlineLevel="1">
      <c r="B32" s="94" t="s">
        <v>183</v>
      </c>
      <c r="C32" s="181"/>
      <c r="D32" s="23" t="str">
        <f>IF($K$7=D7,'Prestations OPTIONS'!$F$9,"")</f>
        <v/>
      </c>
      <c r="E32" s="22" t="str">
        <f>IF($K$7=E7,'Prestations OPTIONS'!$F$9,"")</f>
        <v/>
      </c>
      <c r="F32" s="22" t="str">
        <f>IF($K$7=F7,'Prestations OPTIONS'!$F$9,"")</f>
        <v/>
      </c>
      <c r="G32" s="22" t="str">
        <f>IF($K$7=G7,'Prestations OPTIONS'!$F$9,"")</f>
        <v/>
      </c>
      <c r="H32" s="22">
        <f>IF($K$7=H7,'Prestations OPTIONS'!$F$9,"")</f>
        <v>0</v>
      </c>
      <c r="I32" s="280">
        <f t="shared" ref="I32:I34" si="9">SUMIF($D$7:$H$7,"&lt;="&amp;$I$7,$D32:$H32)</f>
        <v>0</v>
      </c>
      <c r="J32" s="21">
        <f t="shared" ref="J32:J36" si="10">SUMIF($D$7:$H$7,"&lt;="&amp;$J$7,$D32:$H32)-I32</f>
        <v>0</v>
      </c>
      <c r="K32" s="105">
        <f>IF(AND(I32="",J32=""),"",SUM(I32:J32))</f>
        <v>0</v>
      </c>
      <c r="M32" s="97" t="str">
        <f>IF($K$7=D7,'Prestations OPTIONS'!$D$9,"")</f>
        <v/>
      </c>
      <c r="N32" s="24" t="str">
        <f>IF($K$7=E7,'Prestations OPTIONS'!$D$9,"")</f>
        <v/>
      </c>
      <c r="O32" s="24" t="str">
        <f>IF($K$7=F7,'Prestations OPTIONS'!$D$9,"")</f>
        <v/>
      </c>
      <c r="P32" s="24" t="str">
        <f>IF($K$7=G7,'Prestations OPTIONS'!$D$9,"")</f>
        <v/>
      </c>
      <c r="Q32" s="24">
        <f>IF($K$7=H7,'Prestations OPTIONS'!$D$9,"")</f>
        <v>0</v>
      </c>
      <c r="R32" s="25">
        <f t="shared" ref="R32:R36" si="11">SUMIF($D$7:$H$7,"&lt;="&amp;$I$7,$M32:$Q32)</f>
        <v>0</v>
      </c>
      <c r="S32" s="162">
        <f t="shared" ref="S32:S36" si="12">SUMIF($D$7:$H$7,"&lt;="&amp;$J$7,$M32:$Q32)-R32</f>
        <v>0</v>
      </c>
      <c r="T32" s="163">
        <f t="shared" ref="T32:T34" si="13">IF(AND(R32="",S32=""),"",SUM(R32:S32))</f>
        <v>0</v>
      </c>
    </row>
    <row r="33" spans="1:20" ht="54" customHeight="1" outlineLevel="1">
      <c r="A33" s="69"/>
      <c r="B33" s="94" t="s">
        <v>184</v>
      </c>
      <c r="C33" s="160"/>
      <c r="D33" s="23">
        <f>IF(D$7&gt;$K$7,"",'Prestations OPTIONS'!D24)</f>
        <v>0</v>
      </c>
      <c r="E33" s="22">
        <f>IF(E7&gt;$K$7,"",'Prestations OPTIONS'!E24)</f>
        <v>0</v>
      </c>
      <c r="F33" s="22">
        <f>IF(F7&gt;$K$7,"",'Prestations OPTIONS'!F24)</f>
        <v>0</v>
      </c>
      <c r="G33" s="22">
        <f>IF(G7&gt;$K$7,"",'Prestations OPTIONS'!G24)</f>
        <v>0</v>
      </c>
      <c r="H33" s="22">
        <f>IF(H$7&gt;$K$7,"",'Prestations OPTIONS'!H24)</f>
        <v>0</v>
      </c>
      <c r="I33" s="280">
        <f t="shared" si="9"/>
        <v>0</v>
      </c>
      <c r="J33" s="21">
        <f t="shared" si="10"/>
        <v>0</v>
      </c>
      <c r="K33" s="105">
        <f t="shared" ref="K33:K34" si="14">IF(AND(I33="",J33=""),"",SUM(I33:J33))</f>
        <v>0</v>
      </c>
      <c r="M33" s="97">
        <f>IF(D$7&gt;$K$7,"",'Prestations OPTIONS'!$D10)</f>
        <v>0</v>
      </c>
      <c r="N33" s="24">
        <f>IF(E$7&gt;$K$7,"",'Prestations OPTIONS'!$D10)</f>
        <v>0</v>
      </c>
      <c r="O33" s="24">
        <f>IF(F$7&gt;$K$7,"",'Prestations OPTIONS'!$D10)</f>
        <v>0</v>
      </c>
      <c r="P33" s="24">
        <f>IF(G$7&gt;$K$7,"",'Prestations OPTIONS'!$D10)</f>
        <v>0</v>
      </c>
      <c r="Q33" s="24">
        <f>IF(H$7&gt;$K$7,"",'Prestations OPTIONS'!$D10)</f>
        <v>0</v>
      </c>
      <c r="R33" s="25">
        <f t="shared" si="11"/>
        <v>0</v>
      </c>
      <c r="S33" s="162">
        <f t="shared" si="12"/>
        <v>0</v>
      </c>
      <c r="T33" s="163">
        <f t="shared" si="13"/>
        <v>0</v>
      </c>
    </row>
    <row r="34" spans="1:20" ht="15.75" outlineLevel="1">
      <c r="B34" s="241" t="s">
        <v>204</v>
      </c>
      <c r="C34" s="179"/>
      <c r="D34" s="23">
        <f>IF(D$7&gt;$K$7,"",'Prestations OPTIONS'!D25)</f>
        <v>0</v>
      </c>
      <c r="E34" s="22">
        <f>IF(E8&gt;$K$7,"",'Prestations OPTIONS'!E25)</f>
        <v>0</v>
      </c>
      <c r="F34" s="22">
        <f>IF(F8&gt;$K$7,"",'Prestations OPTIONS'!F25)</f>
        <v>0</v>
      </c>
      <c r="G34" s="22">
        <f>IF(G8&gt;$K$7,"",'Prestations OPTIONS'!G25)</f>
        <v>0</v>
      </c>
      <c r="H34" s="22">
        <f>IF(H$7&gt;$K$7,"",'Prestations OPTIONS'!H25)</f>
        <v>0</v>
      </c>
      <c r="I34" s="280">
        <f t="shared" si="9"/>
        <v>0</v>
      </c>
      <c r="J34" s="21">
        <f t="shared" si="10"/>
        <v>0</v>
      </c>
      <c r="K34" s="105">
        <f t="shared" si="14"/>
        <v>0</v>
      </c>
      <c r="M34" s="97">
        <f>IF(D$7&gt;$K$7,"",'Prestations OPTIONS'!D12)</f>
        <v>0</v>
      </c>
      <c r="N34" s="24">
        <f>IF(E$7&gt;$K$7,"",'Prestations OPTIONS'!$D12)</f>
        <v>0</v>
      </c>
      <c r="O34" s="24">
        <f>IF(F$7&gt;$K$7,"",'Prestations OPTIONS'!$D12)</f>
        <v>0</v>
      </c>
      <c r="P34" s="24">
        <f>IF(G$7&gt;$K$7,"",'Prestations OPTIONS'!$D12)</f>
        <v>0</v>
      </c>
      <c r="Q34" s="24">
        <f>IF(H$7&gt;$K$7,"",'Prestations OPTIONS'!$D12)</f>
        <v>0</v>
      </c>
      <c r="R34" s="25">
        <f t="shared" si="11"/>
        <v>0</v>
      </c>
      <c r="S34" s="162">
        <f t="shared" si="12"/>
        <v>0</v>
      </c>
      <c r="T34" s="163">
        <f t="shared" si="13"/>
        <v>0</v>
      </c>
    </row>
    <row r="35" spans="1:20" ht="16.5" outlineLevel="1" thickBot="1">
      <c r="B35" s="272" t="s">
        <v>219</v>
      </c>
      <c r="C35" s="273"/>
      <c r="D35" s="23">
        <f>IF(D$7&gt;$K$7,"",'Prestations OPTIONS'!D26)</f>
        <v>0</v>
      </c>
      <c r="E35" s="22">
        <f>IF(E7&gt;$K$7,"",'Prestations OPTIONS'!E26)</f>
        <v>0</v>
      </c>
      <c r="F35" s="22">
        <f>IF(F7&gt;$K$7,"",'Prestations OPTIONS'!F26)</f>
        <v>0</v>
      </c>
      <c r="G35" s="22">
        <f>IF(G7&gt;$K$7,"",'Prestations OPTIONS'!G26)</f>
        <v>0</v>
      </c>
      <c r="H35" s="22">
        <f>IF(H$7&gt;$K$7,"",'Prestations OPTIONS'!H26)</f>
        <v>0</v>
      </c>
      <c r="I35" s="280"/>
      <c r="J35" s="21"/>
      <c r="K35" s="255"/>
      <c r="M35" s="274"/>
      <c r="N35" s="275"/>
      <c r="O35" s="275"/>
      <c r="P35" s="275"/>
      <c r="Q35" s="275"/>
      <c r="R35" s="276"/>
      <c r="S35" s="277"/>
      <c r="T35" s="278"/>
    </row>
    <row r="36" spans="1:20" ht="16.5" thickBot="1">
      <c r="B36" s="113" t="s">
        <v>68</v>
      </c>
      <c r="C36" s="182"/>
      <c r="D36" s="259">
        <f>IF(D$7&gt;$K$7,"",SUM(D32:D35))</f>
        <v>0</v>
      </c>
      <c r="E36" s="281">
        <f t="shared" ref="E36:H36" si="15">IF(E$7&gt;$K$7,"",SUM(E32:E35))</f>
        <v>0</v>
      </c>
      <c r="F36" s="281">
        <f t="shared" si="15"/>
        <v>0</v>
      </c>
      <c r="G36" s="281">
        <f t="shared" si="15"/>
        <v>0</v>
      </c>
      <c r="H36" s="281">
        <f t="shared" si="15"/>
        <v>0</v>
      </c>
      <c r="I36" s="281">
        <f>SUMIF($D$7:$H$7,"&lt;="&amp;$I$7,$D36:$H36)</f>
        <v>0</v>
      </c>
      <c r="J36" s="108">
        <f t="shared" si="10"/>
        <v>0</v>
      </c>
      <c r="K36" s="279">
        <f>SUM(K32:K35)</f>
        <v>0</v>
      </c>
      <c r="M36" s="171">
        <f>IF(D$7&gt;$K$7,"",SUM(M32:M34))</f>
        <v>0</v>
      </c>
      <c r="N36" s="172">
        <f>IF(E$7&gt;$K$7,"",SUM(N32:N34))</f>
        <v>0</v>
      </c>
      <c r="O36" s="172">
        <f>IF(F$7&gt;$K$7,"",SUM(O32:O34))</f>
        <v>0</v>
      </c>
      <c r="P36" s="172">
        <f>IF(G$7&gt;$K$7,"",SUM(P32:P34))</f>
        <v>0</v>
      </c>
      <c r="Q36" s="172">
        <f>IF(H$7&gt;$K$7,"",SUM(Q32:Q34))</f>
        <v>0</v>
      </c>
      <c r="R36" s="99">
        <f t="shared" si="11"/>
        <v>0</v>
      </c>
      <c r="S36" s="161">
        <f t="shared" si="12"/>
        <v>0</v>
      </c>
      <c r="T36" s="164">
        <f>IF(AND(R36="",S36=""),"",SUM(R36:S36))</f>
        <v>0</v>
      </c>
    </row>
    <row r="37" spans="1:20" ht="15.75" thickBot="1"/>
    <row r="38" spans="1:20" ht="15.75" outlineLevel="1" thickBot="1">
      <c r="B38" s="366" t="s">
        <v>69</v>
      </c>
      <c r="C38" s="367"/>
      <c r="D38" s="106" t="s">
        <v>32</v>
      </c>
      <c r="E38" s="101" t="s">
        <v>33</v>
      </c>
      <c r="F38" s="101" t="s">
        <v>34</v>
      </c>
      <c r="G38" s="102" t="s">
        <v>35</v>
      </c>
      <c r="H38" s="102" t="s">
        <v>36</v>
      </c>
      <c r="I38" s="112" t="str">
        <f>I31</f>
        <v>Années 1 à 3</v>
      </c>
      <c r="J38" s="112" t="str">
        <f t="shared" ref="J38:K38" si="16">J31</f>
        <v>Années 4 à 5</v>
      </c>
      <c r="K38" s="112" t="str">
        <f t="shared" si="16"/>
        <v>Années 1 à 5</v>
      </c>
      <c r="M38" s="106" t="s">
        <v>32</v>
      </c>
      <c r="N38" s="101" t="s">
        <v>33</v>
      </c>
      <c r="O38" s="101" t="s">
        <v>34</v>
      </c>
      <c r="P38" s="102" t="s">
        <v>35</v>
      </c>
      <c r="Q38" s="102" t="s">
        <v>36</v>
      </c>
      <c r="R38" s="112" t="str">
        <f>R31</f>
        <v>Années 1 à 3</v>
      </c>
      <c r="S38" s="103" t="str">
        <f>S31</f>
        <v>Années 4 à 5</v>
      </c>
      <c r="T38" s="115" t="str">
        <f>T31</f>
        <v>Années 1 à 5</v>
      </c>
    </row>
    <row r="39" spans="1:20" ht="16.5" thickBot="1">
      <c r="B39" s="95" t="s">
        <v>70</v>
      </c>
      <c r="C39" s="51"/>
      <c r="D39" s="248">
        <f>IF(D$7&gt;$K$7,"",SUM(D36,D29,D25,D20))</f>
        <v>0</v>
      </c>
      <c r="E39" s="226">
        <f t="shared" ref="E39:J39" si="17">IF(E$7&gt;$K$7,"",SUM(E36,E29,E25,E20))</f>
        <v>0</v>
      </c>
      <c r="F39" s="226">
        <f t="shared" si="17"/>
        <v>0</v>
      </c>
      <c r="G39" s="226">
        <f t="shared" si="17"/>
        <v>0</v>
      </c>
      <c r="H39" s="226">
        <f t="shared" si="17"/>
        <v>0</v>
      </c>
      <c r="I39" s="226">
        <f t="shared" si="17"/>
        <v>0</v>
      </c>
      <c r="J39" s="249">
        <f t="shared" si="17"/>
        <v>0</v>
      </c>
      <c r="K39" s="230">
        <f>IF(K$7&gt;$K$7,"",SUM(K36,K29,K25,K20))</f>
        <v>0</v>
      </c>
      <c r="M39" s="98">
        <f>IF(D$7&gt;$K$7,"",SUM(M36,M25,M20))</f>
        <v>0</v>
      </c>
      <c r="N39" s="100">
        <f>IF(E$7&gt;$K$7,"",SUM(N36,N25,N20))</f>
        <v>0</v>
      </c>
      <c r="O39" s="100">
        <f>IF(F$7&gt;$K$7,"",SUM(O36,O25,O20))</f>
        <v>0</v>
      </c>
      <c r="P39" s="100">
        <f>IF(G$7&gt;$K$7,"",SUM(P36,P25,P20))</f>
        <v>0</v>
      </c>
      <c r="Q39" s="100">
        <f>IF(H$7&gt;$K$7,"",SUM(Q36,Q25,Q20))</f>
        <v>0</v>
      </c>
      <c r="R39" s="174">
        <f>SUMIF($D$7:$H$7,"&lt;="&amp;$I$7,$M39:$Q39)</f>
        <v>0</v>
      </c>
      <c r="S39" s="173">
        <f>SUMIF($D$7:$H$7,"&lt;="&amp;$J$7,$M39:$Q39)-R39</f>
        <v>0</v>
      </c>
      <c r="T39" s="175">
        <f>IF(AND(R39="",S39=""),"",SUM(R39:S39))</f>
        <v>0</v>
      </c>
    </row>
    <row r="40" spans="1:20" ht="16.5" thickBot="1">
      <c r="B40" s="95" t="s">
        <v>71</v>
      </c>
      <c r="C40" s="51"/>
      <c r="D40" s="165">
        <f>IF(D$7&gt;$K$7,"",RFA!E16)</f>
        <v>0</v>
      </c>
      <c r="E40" s="166">
        <f>IF(E$7&gt;$K$7,"",RFA!F16)</f>
        <v>0</v>
      </c>
      <c r="F40" s="166">
        <f>IF(F$7&gt;$K$7,"",RFA!G16)</f>
        <v>0</v>
      </c>
      <c r="G40" s="166">
        <f>IF(G$7&gt;$K$7,"",RFA!H16)</f>
        <v>0</v>
      </c>
      <c r="H40" s="166">
        <f>IF(H$7&gt;$K$7,"",RFA!I16)</f>
        <v>0</v>
      </c>
      <c r="I40" s="180">
        <f>SUMIF($D$7:$H$7,"&lt;="&amp;$I$7,$D40:$H40)</f>
        <v>0</v>
      </c>
      <c r="J40" s="21">
        <f>SUMIF($D$7:$H$7,"&lt;="&amp;$J$7,$D40:$H40)-I40</f>
        <v>0</v>
      </c>
      <c r="K40" s="167">
        <f>SUM(I40:J40)</f>
        <v>0</v>
      </c>
    </row>
    <row r="41" spans="1:20" s="16" customFormat="1" ht="19.5" thickBot="1">
      <c r="A41" s="70"/>
      <c r="B41" s="96" t="s">
        <v>72</v>
      </c>
      <c r="C41" s="121"/>
      <c r="D41" s="127">
        <f>IF(D$7&gt;$K$7,"",D39-D40)</f>
        <v>0</v>
      </c>
      <c r="E41" s="128">
        <f>IF(E$7&gt;$K$7,"",E39-E40)</f>
        <v>0</v>
      </c>
      <c r="F41" s="128">
        <f>IF(F$7&gt;$K$7,"",F39-F40)</f>
        <v>0</v>
      </c>
      <c r="G41" s="128">
        <f>IF(G$7&gt;$K$7,"",G39-G40)</f>
        <v>0</v>
      </c>
      <c r="H41" s="129">
        <f>IF(H$7&gt;$K$7,"",H39-H40)</f>
        <v>0</v>
      </c>
      <c r="I41" s="168">
        <f>I39-I40</f>
        <v>0</v>
      </c>
      <c r="J41" s="169">
        <f>J39-J40</f>
        <v>0</v>
      </c>
      <c r="K41" s="170">
        <f>K39-K40</f>
        <v>0</v>
      </c>
      <c r="M41" s="1"/>
      <c r="N41" s="1"/>
      <c r="O41" s="1"/>
      <c r="P41" s="1"/>
      <c r="Q41" s="1"/>
      <c r="R41" s="1"/>
      <c r="S41" s="1"/>
      <c r="T41" s="1"/>
    </row>
    <row r="42" spans="1:20">
      <c r="B42" s="1"/>
      <c r="C42" s="1"/>
      <c r="K42" s="17"/>
    </row>
    <row r="43" spans="1:20" ht="15.75" thickBot="1">
      <c r="B43" s="1"/>
      <c r="C43" s="1"/>
    </row>
    <row r="44" spans="1:20" ht="16.5" thickBot="1">
      <c r="B44" s="1"/>
      <c r="C44" s="1"/>
      <c r="D44" s="12"/>
      <c r="G44" s="396" t="s">
        <v>26</v>
      </c>
      <c r="H44" s="395"/>
      <c r="I44" s="393" t="s">
        <v>73</v>
      </c>
      <c r="J44" s="395"/>
      <c r="K44" s="393" t="s">
        <v>29</v>
      </c>
      <c r="L44" s="394"/>
    </row>
    <row r="45" spans="1:20" ht="15.75">
      <c r="B45" s="1"/>
      <c r="C45" s="1"/>
      <c r="D45" s="370" t="s">
        <v>74</v>
      </c>
      <c r="E45" s="376" t="s">
        <v>75</v>
      </c>
      <c r="F45" s="377"/>
      <c r="G45" s="375">
        <f>I20</f>
        <v>0</v>
      </c>
      <c r="H45" s="356"/>
      <c r="I45" s="356">
        <f>J20</f>
        <v>0</v>
      </c>
      <c r="J45" s="356"/>
      <c r="K45" s="354">
        <f t="shared" ref="K45:K50" si="18">SUM(G45:J45)</f>
        <v>0</v>
      </c>
      <c r="L45" s="355"/>
    </row>
    <row r="46" spans="1:20" ht="26.25" customHeight="1">
      <c r="D46" s="371"/>
      <c r="E46" s="380" t="s">
        <v>76</v>
      </c>
      <c r="F46" s="381"/>
      <c r="G46" s="397">
        <f>I25</f>
        <v>0</v>
      </c>
      <c r="H46" s="362"/>
      <c r="I46" s="362">
        <f>J25</f>
        <v>0</v>
      </c>
      <c r="J46" s="362"/>
      <c r="K46" s="352">
        <f t="shared" si="18"/>
        <v>0</v>
      </c>
      <c r="L46" s="353"/>
    </row>
    <row r="47" spans="1:20" ht="16.5" customHeight="1" thickBot="1">
      <c r="D47" s="372"/>
      <c r="E47" s="382" t="s">
        <v>77</v>
      </c>
      <c r="F47" s="383"/>
      <c r="G47" s="373">
        <f>I29</f>
        <v>0</v>
      </c>
      <c r="H47" s="365"/>
      <c r="I47" s="365">
        <f>J29</f>
        <v>0</v>
      </c>
      <c r="J47" s="365"/>
      <c r="K47" s="358">
        <f t="shared" si="18"/>
        <v>0</v>
      </c>
      <c r="L47" s="359"/>
    </row>
    <row r="48" spans="1:20" ht="30" customHeight="1" thickBot="1">
      <c r="D48" s="242" t="s">
        <v>78</v>
      </c>
      <c r="E48" s="376" t="s">
        <v>79</v>
      </c>
      <c r="F48" s="377"/>
      <c r="G48" s="374">
        <f>I36</f>
        <v>0</v>
      </c>
      <c r="H48" s="357"/>
      <c r="I48" s="357">
        <f>J36</f>
        <v>0</v>
      </c>
      <c r="J48" s="357"/>
      <c r="K48" s="360">
        <f t="shared" si="18"/>
        <v>0</v>
      </c>
      <c r="L48" s="361"/>
    </row>
    <row r="49" spans="4:12" ht="16.5" thickBot="1">
      <c r="D49" s="123" t="s">
        <v>71</v>
      </c>
      <c r="E49" s="378" t="s">
        <v>71</v>
      </c>
      <c r="F49" s="379"/>
      <c r="G49" s="363">
        <f>I40</f>
        <v>0</v>
      </c>
      <c r="H49" s="364"/>
      <c r="I49" s="364">
        <f>J40</f>
        <v>0</v>
      </c>
      <c r="J49" s="364"/>
      <c r="K49" s="350">
        <f t="shared" si="18"/>
        <v>0</v>
      </c>
      <c r="L49" s="351"/>
    </row>
    <row r="50" spans="4:12" ht="19.5" thickBot="1">
      <c r="D50" s="368" t="s">
        <v>80</v>
      </c>
      <c r="E50" s="369"/>
      <c r="F50" s="369"/>
      <c r="G50" s="348">
        <f>SUM(G45:H48)-G49</f>
        <v>0</v>
      </c>
      <c r="H50" s="348"/>
      <c r="I50" s="348">
        <f>SUM(I45:J48)-I49</f>
        <v>0</v>
      </c>
      <c r="J50" s="348"/>
      <c r="K50" s="348">
        <f t="shared" si="18"/>
        <v>0</v>
      </c>
      <c r="L50" s="349"/>
    </row>
    <row r="53" spans="4:12" ht="30.75" customHeight="1"/>
  </sheetData>
  <mergeCells count="38">
    <mergeCell ref="B2:C2"/>
    <mergeCell ref="D6:K6"/>
    <mergeCell ref="B10:C10"/>
    <mergeCell ref="B5:C5"/>
    <mergeCell ref="E48:F48"/>
    <mergeCell ref="K44:L44"/>
    <mergeCell ref="I44:J44"/>
    <mergeCell ref="G44:H44"/>
    <mergeCell ref="G46:H46"/>
    <mergeCell ref="M6:T6"/>
    <mergeCell ref="B27:C27"/>
    <mergeCell ref="B31:C31"/>
    <mergeCell ref="B22:C22"/>
    <mergeCell ref="B6:C6"/>
    <mergeCell ref="G49:H49"/>
    <mergeCell ref="I49:J49"/>
    <mergeCell ref="I47:J47"/>
    <mergeCell ref="B38:C38"/>
    <mergeCell ref="D50:F50"/>
    <mergeCell ref="D45:D47"/>
    <mergeCell ref="G47:H47"/>
    <mergeCell ref="G48:H48"/>
    <mergeCell ref="G45:H45"/>
    <mergeCell ref="E45:F45"/>
    <mergeCell ref="E49:F49"/>
    <mergeCell ref="E46:F46"/>
    <mergeCell ref="E47:F47"/>
    <mergeCell ref="G50:H50"/>
    <mergeCell ref="K50:L50"/>
    <mergeCell ref="K49:L49"/>
    <mergeCell ref="K46:L46"/>
    <mergeCell ref="K45:L45"/>
    <mergeCell ref="I45:J45"/>
    <mergeCell ref="I48:J48"/>
    <mergeCell ref="K47:L47"/>
    <mergeCell ref="K48:L48"/>
    <mergeCell ref="I50:J50"/>
    <mergeCell ref="I46:J46"/>
  </mergeCells>
  <phoneticPr fontId="35" type="noConversion"/>
  <conditionalFormatting sqref="D11:D20 M11:M20 D23:D25 M23:M25 D28:D29 D32:D36 M32:M36 E36:H36 E39:K39 M39 D39:D40">
    <cfRule type="expression" dxfId="66" priority="33">
      <formula>$D$7&gt;$K$7</formula>
    </cfRule>
  </conditionalFormatting>
  <conditionalFormatting sqref="E11:E20 N11:N20 E23:E25 N23:N25 E28:E29 E32:H32 E32:E35 N32:N36 N39 E40">
    <cfRule type="expression" dxfId="65" priority="34">
      <formula>$E$7&gt;$K$7</formula>
    </cfRule>
  </conditionalFormatting>
  <conditionalFormatting sqref="F11:F20 O11:O20 F23:F25 O23:O25 F28:F29 F32:F35 O32:O36 O39 F40">
    <cfRule type="expression" dxfId="64" priority="35">
      <formula>$F$7&gt;$K$7</formula>
    </cfRule>
  </conditionalFormatting>
  <conditionalFormatting sqref="G11:G20 P11:P20 G23:G25 P23:P25 G28:G29 G32:G35 P32:P36 P39 G40">
    <cfRule type="expression" dxfId="63" priority="36">
      <formula>$G$7&gt;$K$7</formula>
    </cfRule>
  </conditionalFormatting>
  <conditionalFormatting sqref="H11:H20 Q11:Q20 H23:H25 Q23:Q25 H28:H29 H32:H35 Q32:Q36 Q39 H40">
    <cfRule type="expression" dxfId="62" priority="37">
      <formula>$H$7&gt;$K$7</formula>
    </cfRule>
  </conditionalFormatting>
  <conditionalFormatting sqref="J11:J20 S11:S20 S23:S25 J28:J29 J32:J36 S32:S36 S39 J40 I45:J50">
    <cfRule type="expression" dxfId="61" priority="30">
      <formula>$C$4=0</formula>
    </cfRule>
  </conditionalFormatting>
  <conditionalFormatting sqref="J23:J25">
    <cfRule type="expression" dxfId="60" priority="2">
      <formula>$C$4=0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23"/>
  <sheetViews>
    <sheetView showGridLines="0" zoomScale="120" zoomScaleNormal="120" workbookViewId="0">
      <selection activeCell="C11" sqref="C11:E23"/>
    </sheetView>
  </sheetViews>
  <sheetFormatPr baseColWidth="10" defaultColWidth="11.42578125" defaultRowHeight="15"/>
  <cols>
    <col min="1" max="1" width="1.140625" customWidth="1"/>
    <col min="2" max="2" width="44.140625" customWidth="1"/>
    <col min="3" max="3" width="19.140625" customWidth="1"/>
    <col min="4" max="4" width="20.85546875" customWidth="1"/>
    <col min="5" max="5" width="31.5703125" bestFit="1" customWidth="1"/>
    <col min="6" max="6" width="5.140625" customWidth="1"/>
  </cols>
  <sheetData>
    <row r="1" spans="2:12" ht="98.25" customHeight="1" thickBot="1">
      <c r="B1" s="403" t="s">
        <v>251</v>
      </c>
      <c r="C1" s="404"/>
      <c r="D1" s="404"/>
      <c r="E1" s="404"/>
      <c r="F1" s="404"/>
      <c r="G1" s="404"/>
      <c r="H1" s="404"/>
      <c r="I1" s="404"/>
      <c r="J1" s="404"/>
      <c r="K1" s="404"/>
      <c r="L1" s="405"/>
    </row>
    <row r="2" spans="2:12" ht="16.5" customHeight="1">
      <c r="B2" s="61"/>
      <c r="C2" s="61"/>
      <c r="D2" s="61"/>
      <c r="E2" s="61"/>
      <c r="F2" s="61"/>
      <c r="G2" s="61"/>
      <c r="H2" s="61"/>
      <c r="I2" s="61"/>
      <c r="J2" s="61"/>
      <c r="K2" s="61"/>
      <c r="L2" s="61"/>
    </row>
    <row r="3" spans="2:12">
      <c r="B3" s="268" t="s">
        <v>81</v>
      </c>
      <c r="C3" s="268" t="s">
        <v>82</v>
      </c>
    </row>
    <row r="4" spans="2:12" ht="29.25" customHeight="1">
      <c r="B4" s="8" t="s">
        <v>83</v>
      </c>
      <c r="C4" s="3" t="s">
        <v>84</v>
      </c>
    </row>
    <row r="5" spans="2:12" ht="34.5" customHeight="1">
      <c r="B5" s="8" t="s">
        <v>85</v>
      </c>
      <c r="C5" s="3" t="s">
        <v>86</v>
      </c>
    </row>
    <row r="6" spans="2:12" ht="25.5">
      <c r="B6" s="8" t="s">
        <v>87</v>
      </c>
      <c r="C6" s="3" t="s">
        <v>88</v>
      </c>
    </row>
    <row r="8" spans="2:12">
      <c r="B8" s="398" t="s">
        <v>89</v>
      </c>
      <c r="C8" s="400" t="s">
        <v>90</v>
      </c>
      <c r="D8" s="401"/>
      <c r="E8" s="402"/>
    </row>
    <row r="9" spans="2:12">
      <c r="B9" s="399"/>
      <c r="C9" s="4" t="s">
        <v>84</v>
      </c>
      <c r="D9" s="4" t="s">
        <v>86</v>
      </c>
      <c r="E9" s="4" t="s">
        <v>91</v>
      </c>
    </row>
    <row r="10" spans="2:12">
      <c r="B10" s="406" t="s">
        <v>92</v>
      </c>
      <c r="C10" s="407"/>
      <c r="D10" s="407"/>
      <c r="E10" s="408"/>
    </row>
    <row r="11" spans="2:12">
      <c r="B11" s="2" t="s">
        <v>93</v>
      </c>
      <c r="C11" s="145"/>
      <c r="D11" s="145"/>
      <c r="E11" s="145"/>
    </row>
    <row r="12" spans="2:12">
      <c r="B12" s="2" t="s">
        <v>94</v>
      </c>
      <c r="C12" s="145"/>
      <c r="D12" s="145"/>
      <c r="E12" s="145"/>
    </row>
    <row r="13" spans="2:12" ht="15" customHeight="1">
      <c r="B13" s="2" t="s">
        <v>95</v>
      </c>
      <c r="C13" s="145"/>
      <c r="D13" s="145"/>
      <c r="E13" s="145"/>
    </row>
    <row r="14" spans="2:12" ht="15" customHeight="1">
      <c r="B14" s="2" t="s">
        <v>96</v>
      </c>
      <c r="C14" s="145"/>
      <c r="D14" s="145"/>
      <c r="E14" s="145"/>
    </row>
    <row r="15" spans="2:12" ht="15" customHeight="1">
      <c r="B15" s="2" t="s">
        <v>97</v>
      </c>
      <c r="C15" s="145"/>
      <c r="D15" s="145"/>
      <c r="E15" s="145"/>
    </row>
    <row r="16" spans="2:12" ht="15" customHeight="1">
      <c r="B16" s="2" t="s">
        <v>98</v>
      </c>
      <c r="C16" s="145"/>
      <c r="D16" s="145"/>
      <c r="E16" s="145"/>
    </row>
    <row r="17" spans="2:5" ht="15" customHeight="1">
      <c r="B17" s="2" t="s">
        <v>99</v>
      </c>
      <c r="C17" s="145"/>
      <c r="D17" s="145"/>
      <c r="E17" s="145"/>
    </row>
    <row r="18" spans="2:5" ht="15" customHeight="1">
      <c r="B18" s="2" t="s">
        <v>100</v>
      </c>
      <c r="C18" s="145"/>
      <c r="D18" s="145"/>
      <c r="E18" s="145"/>
    </row>
    <row r="19" spans="2:5" ht="15" customHeight="1">
      <c r="B19" s="2" t="s">
        <v>101</v>
      </c>
      <c r="C19" s="145"/>
      <c r="D19" s="145"/>
      <c r="E19" s="146"/>
    </row>
    <row r="20" spans="2:5" ht="15" customHeight="1">
      <c r="B20" s="147" t="s">
        <v>102</v>
      </c>
      <c r="C20" s="145"/>
      <c r="D20" s="145"/>
      <c r="E20" s="145"/>
    </row>
    <row r="21" spans="2:5" ht="15" customHeight="1">
      <c r="B21" s="147" t="s">
        <v>103</v>
      </c>
      <c r="C21" s="145"/>
      <c r="D21" s="145"/>
      <c r="E21" s="145"/>
    </row>
    <row r="22" spans="2:5" ht="15" customHeight="1">
      <c r="B22" s="147" t="s">
        <v>104</v>
      </c>
      <c r="C22" s="145"/>
      <c r="D22" s="145"/>
      <c r="E22" s="145"/>
    </row>
    <row r="23" spans="2:5" ht="15" customHeight="1">
      <c r="B23" s="147" t="s">
        <v>105</v>
      </c>
      <c r="C23" s="145"/>
      <c r="D23" s="145"/>
      <c r="E23" s="145"/>
    </row>
  </sheetData>
  <mergeCells count="4">
    <mergeCell ref="B8:B9"/>
    <mergeCell ref="C8:E8"/>
    <mergeCell ref="B1:L1"/>
    <mergeCell ref="B10:E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71"/>
  <sheetViews>
    <sheetView showGridLines="0" zoomScaleNormal="100" workbookViewId="0">
      <selection activeCell="F5" sqref="F5"/>
    </sheetView>
  </sheetViews>
  <sheetFormatPr baseColWidth="10" defaultColWidth="11.42578125" defaultRowHeight="15"/>
  <cols>
    <col min="1" max="1" width="5" customWidth="1"/>
    <col min="2" max="2" width="76.140625" customWidth="1"/>
    <col min="3" max="3" width="9.85546875" style="14" customWidth="1"/>
    <col min="4" max="4" width="13.85546875" customWidth="1"/>
    <col min="5" max="5" width="12.85546875" customWidth="1"/>
    <col min="6" max="44" width="6.85546875" customWidth="1"/>
    <col min="45" max="45" width="7.85546875" customWidth="1"/>
  </cols>
  <sheetData>
    <row r="1" spans="1:44" ht="124.5" customHeight="1" thickBot="1">
      <c r="B1" s="403" t="s">
        <v>197</v>
      </c>
      <c r="C1" s="404"/>
      <c r="D1" s="404"/>
      <c r="E1" s="404"/>
      <c r="F1" s="404"/>
      <c r="G1" s="404"/>
      <c r="H1" s="404"/>
      <c r="I1" s="404"/>
      <c r="J1" s="404"/>
      <c r="K1" s="404"/>
      <c r="L1" s="405"/>
    </row>
    <row r="2" spans="1:44" ht="25.5" customHeight="1" thickBot="1"/>
    <row r="3" spans="1:44" s="9" customFormat="1" ht="28.5" customHeight="1">
      <c r="B3" s="412" t="s">
        <v>32</v>
      </c>
      <c r="C3" s="410" t="s">
        <v>106</v>
      </c>
      <c r="D3" s="410" t="s">
        <v>107</v>
      </c>
      <c r="E3" s="411" t="s">
        <v>108</v>
      </c>
      <c r="F3" s="409" t="str">
        <f>Profils!$B$11</f>
        <v>Directeur de Projet</v>
      </c>
      <c r="G3" s="410"/>
      <c r="H3" s="411"/>
      <c r="I3" s="412" t="str">
        <f>Profils!$B$12</f>
        <v>Formateur</v>
      </c>
      <c r="J3" s="410"/>
      <c r="K3" s="411"/>
      <c r="L3" s="412" t="str">
        <f>Profils!$B$13</f>
        <v>Chef de projet Fonctionnel</v>
      </c>
      <c r="M3" s="410"/>
      <c r="N3" s="411"/>
      <c r="O3" s="413" t="str">
        <f>Profils!$B$14</f>
        <v xml:space="preserve">Chef de projet technique </v>
      </c>
      <c r="P3" s="414"/>
      <c r="Q3" s="415"/>
      <c r="R3" s="413" t="str">
        <f>Profils!$B$15</f>
        <v xml:space="preserve">Consultant Sécurité </v>
      </c>
      <c r="S3" s="414"/>
      <c r="T3" s="415"/>
      <c r="U3" s="413" t="str">
        <f>Profils!$B$16</f>
        <v xml:space="preserve">Analyste Concepteur </v>
      </c>
      <c r="V3" s="414"/>
      <c r="W3" s="415"/>
      <c r="X3" s="413" t="str">
        <f>Profils!$B$17</f>
        <v>Développeur progiciel</v>
      </c>
      <c r="Y3" s="414"/>
      <c r="Z3" s="415"/>
      <c r="AA3" s="413" t="str">
        <f>Profils!$B$18</f>
        <v>Administrateur (Base de données,…)</v>
      </c>
      <c r="AB3" s="414"/>
      <c r="AC3" s="415"/>
      <c r="AD3" s="413" t="str">
        <f>Profils!$B$19</f>
        <v xml:space="preserve">Expert technique </v>
      </c>
      <c r="AE3" s="414"/>
      <c r="AF3" s="415"/>
      <c r="AG3" s="412" t="str">
        <f>Profils!$B$20</f>
        <v>Autre profil 1 (libellé à préciser)</v>
      </c>
      <c r="AH3" s="410"/>
      <c r="AI3" s="411"/>
      <c r="AJ3" s="412" t="str">
        <f>Profils!$B$21</f>
        <v>Autre profil 2 (libellé à préciser)</v>
      </c>
      <c r="AK3" s="410"/>
      <c r="AL3" s="411"/>
      <c r="AM3" s="412" t="str">
        <f>Profils!$B$22</f>
        <v>Autre profil 3 (libellé à préciser)</v>
      </c>
      <c r="AN3" s="410"/>
      <c r="AO3" s="411"/>
      <c r="AP3" s="409" t="str">
        <f>Profils!$B$23</f>
        <v>Autre profil 4 (libellé à préciser)</v>
      </c>
      <c r="AQ3" s="410"/>
      <c r="AR3" s="411"/>
    </row>
    <row r="4" spans="1:44" s="9" customFormat="1" ht="13.5" thickBot="1">
      <c r="B4" s="417"/>
      <c r="C4" s="416"/>
      <c r="D4" s="416"/>
      <c r="E4" s="418"/>
      <c r="F4" s="35" t="s">
        <v>109</v>
      </c>
      <c r="G4" s="33" t="s">
        <v>110</v>
      </c>
      <c r="H4" s="34" t="s">
        <v>111</v>
      </c>
      <c r="I4" s="32" t="s">
        <v>109</v>
      </c>
      <c r="J4" s="33" t="s">
        <v>110</v>
      </c>
      <c r="K4" s="34" t="s">
        <v>111</v>
      </c>
      <c r="L4" s="32" t="s">
        <v>109</v>
      </c>
      <c r="M4" s="33" t="s">
        <v>110</v>
      </c>
      <c r="N4" s="34" t="s">
        <v>111</v>
      </c>
      <c r="O4" s="32" t="s">
        <v>109</v>
      </c>
      <c r="P4" s="33" t="s">
        <v>110</v>
      </c>
      <c r="Q4" s="34" t="s">
        <v>111</v>
      </c>
      <c r="R4" s="32" t="s">
        <v>109</v>
      </c>
      <c r="S4" s="33" t="s">
        <v>110</v>
      </c>
      <c r="T4" s="34" t="s">
        <v>111</v>
      </c>
      <c r="U4" s="32" t="s">
        <v>109</v>
      </c>
      <c r="V4" s="33" t="s">
        <v>110</v>
      </c>
      <c r="W4" s="34" t="s">
        <v>111</v>
      </c>
      <c r="X4" s="32" t="s">
        <v>109</v>
      </c>
      <c r="Y4" s="33" t="s">
        <v>110</v>
      </c>
      <c r="Z4" s="34" t="s">
        <v>111</v>
      </c>
      <c r="AA4" s="32" t="s">
        <v>109</v>
      </c>
      <c r="AB4" s="33" t="s">
        <v>110</v>
      </c>
      <c r="AC4" s="34" t="s">
        <v>111</v>
      </c>
      <c r="AD4" s="32" t="s">
        <v>109</v>
      </c>
      <c r="AE4" s="33" t="s">
        <v>110</v>
      </c>
      <c r="AF4" s="34" t="s">
        <v>111</v>
      </c>
      <c r="AG4" s="32" t="s">
        <v>109</v>
      </c>
      <c r="AH4" s="33" t="s">
        <v>110</v>
      </c>
      <c r="AI4" s="34" t="s">
        <v>111</v>
      </c>
      <c r="AJ4" s="32" t="s">
        <v>109</v>
      </c>
      <c r="AK4" s="33" t="s">
        <v>110</v>
      </c>
      <c r="AL4" s="34" t="s">
        <v>111</v>
      </c>
      <c r="AM4" s="32" t="s">
        <v>109</v>
      </c>
      <c r="AN4" s="33" t="s">
        <v>110</v>
      </c>
      <c r="AO4" s="34" t="s">
        <v>111</v>
      </c>
      <c r="AP4" s="35" t="s">
        <v>109</v>
      </c>
      <c r="AQ4" s="33" t="s">
        <v>110</v>
      </c>
      <c r="AR4" s="34" t="s">
        <v>111</v>
      </c>
    </row>
    <row r="5" spans="1:44" s="9" customFormat="1" ht="12.75" customHeight="1">
      <c r="B5" s="53" t="s">
        <v>112</v>
      </c>
      <c r="C5" s="49" t="s">
        <v>113</v>
      </c>
      <c r="D5" s="48"/>
      <c r="E5" s="54"/>
      <c r="F5" s="40">
        <f>Profils!C11</f>
        <v>0</v>
      </c>
      <c r="G5" s="40">
        <f>Profils!D11</f>
        <v>0</v>
      </c>
      <c r="H5" s="40">
        <f>Profils!E11</f>
        <v>0</v>
      </c>
      <c r="I5" s="40">
        <f>Profils!C12</f>
        <v>0</v>
      </c>
      <c r="J5" s="40">
        <f>Profils!D12</f>
        <v>0</v>
      </c>
      <c r="K5" s="40">
        <f>Profils!E12</f>
        <v>0</v>
      </c>
      <c r="L5" s="40">
        <f>Profils!C13</f>
        <v>0</v>
      </c>
      <c r="M5" s="40">
        <f>Profils!D13</f>
        <v>0</v>
      </c>
      <c r="N5" s="40">
        <f>Profils!E13</f>
        <v>0</v>
      </c>
      <c r="O5" s="40">
        <f>Profils!C14</f>
        <v>0</v>
      </c>
      <c r="P5" s="40">
        <f>Profils!D14</f>
        <v>0</v>
      </c>
      <c r="Q5" s="40">
        <f>Profils!E14</f>
        <v>0</v>
      </c>
      <c r="R5" s="40">
        <f>Profils!C15</f>
        <v>0</v>
      </c>
      <c r="S5" s="40">
        <f>Profils!D15</f>
        <v>0</v>
      </c>
      <c r="T5" s="40">
        <f>Profils!E15</f>
        <v>0</v>
      </c>
      <c r="U5" s="40">
        <f>Profils!C16</f>
        <v>0</v>
      </c>
      <c r="V5" s="40">
        <f>Profils!D16</f>
        <v>0</v>
      </c>
      <c r="W5" s="40">
        <f>Profils!E16</f>
        <v>0</v>
      </c>
      <c r="X5" s="40">
        <f>Profils!C17</f>
        <v>0</v>
      </c>
      <c r="Y5" s="40">
        <f>Profils!D17</f>
        <v>0</v>
      </c>
      <c r="Z5" s="40">
        <f>Profils!E17</f>
        <v>0</v>
      </c>
      <c r="AA5" s="40">
        <f>Profils!C18</f>
        <v>0</v>
      </c>
      <c r="AB5" s="40">
        <f>Profils!D18</f>
        <v>0</v>
      </c>
      <c r="AC5" s="40">
        <f>Profils!E18</f>
        <v>0</v>
      </c>
      <c r="AD5" s="40">
        <f>Profils!C19</f>
        <v>0</v>
      </c>
      <c r="AE5" s="40">
        <f>Profils!D19</f>
        <v>0</v>
      </c>
      <c r="AF5" s="40">
        <f>Profils!E19</f>
        <v>0</v>
      </c>
      <c r="AG5" s="37">
        <f>Profils!C20</f>
        <v>0</v>
      </c>
      <c r="AH5" s="38">
        <f>Profils!D20</f>
        <v>0</v>
      </c>
      <c r="AI5" s="39">
        <f>Profils!E20</f>
        <v>0</v>
      </c>
      <c r="AJ5" s="37">
        <f>Profils!C21</f>
        <v>0</v>
      </c>
      <c r="AK5" s="38">
        <f>Profils!D21</f>
        <v>0</v>
      </c>
      <c r="AL5" s="39">
        <f>Profils!E21</f>
        <v>0</v>
      </c>
      <c r="AM5" s="37">
        <f>Profils!C22</f>
        <v>0</v>
      </c>
      <c r="AN5" s="38">
        <f>Profils!D22</f>
        <v>0</v>
      </c>
      <c r="AO5" s="39">
        <f>Profils!E22</f>
        <v>0</v>
      </c>
      <c r="AP5" s="40">
        <f>Profils!C23</f>
        <v>0</v>
      </c>
      <c r="AQ5" s="38">
        <f>Profils!D23</f>
        <v>0</v>
      </c>
      <c r="AR5" s="39">
        <f>Profils!E23</f>
        <v>0</v>
      </c>
    </row>
    <row r="6" spans="1:44">
      <c r="A6" s="9"/>
      <c r="B6" s="13" t="str">
        <f>Synthèse!$B$11</f>
        <v>Cadrage</v>
      </c>
      <c r="C6" s="31" t="str">
        <f>Synthèse!$C$11</f>
        <v>Chantier 1</v>
      </c>
      <c r="D6" s="11">
        <f>SUM(F6:AR6)</f>
        <v>0</v>
      </c>
      <c r="E6" s="44">
        <f>SUMPRODUCT(F6:AR6,$F$5:$AR$5)</f>
        <v>0</v>
      </c>
      <c r="F6" s="134"/>
      <c r="G6" s="132"/>
      <c r="H6" s="133"/>
      <c r="I6" s="134"/>
      <c r="J6" s="132"/>
      <c r="K6" s="133"/>
      <c r="L6" s="134"/>
      <c r="M6" s="132"/>
      <c r="N6" s="133"/>
      <c r="O6" s="134"/>
      <c r="P6" s="132"/>
      <c r="Q6" s="133"/>
      <c r="R6" s="134"/>
      <c r="S6" s="132"/>
      <c r="T6" s="133"/>
      <c r="U6" s="134"/>
      <c r="V6" s="132"/>
      <c r="W6" s="133"/>
      <c r="X6" s="134"/>
      <c r="Y6" s="132"/>
      <c r="Z6" s="133"/>
      <c r="AA6" s="134"/>
      <c r="AB6" s="132"/>
      <c r="AC6" s="133"/>
      <c r="AD6" s="134"/>
      <c r="AE6" s="132"/>
      <c r="AF6" s="133"/>
      <c r="AG6" s="131"/>
      <c r="AH6" s="132"/>
      <c r="AI6" s="133"/>
      <c r="AJ6" s="131"/>
      <c r="AK6" s="132"/>
      <c r="AL6" s="133"/>
      <c r="AM6" s="131"/>
      <c r="AN6" s="132"/>
      <c r="AO6" s="133"/>
      <c r="AP6" s="134"/>
      <c r="AQ6" s="132"/>
      <c r="AR6" s="133"/>
    </row>
    <row r="7" spans="1:44">
      <c r="A7" s="9"/>
      <c r="B7" s="13" t="str">
        <f>Synthèse!$B$12</f>
        <v>Conception, y compris des architectures techniques, construction et modélisation de la cible</v>
      </c>
      <c r="C7" s="31" t="str">
        <f>Synthèse!$C$12</f>
        <v>Chantier 2</v>
      </c>
      <c r="D7" s="11">
        <f>SUM(F7:AR7)</f>
        <v>0</v>
      </c>
      <c r="E7" s="44">
        <f>SUMPRODUCT(F7:AR7,$F$5:$AR$5)</f>
        <v>0</v>
      </c>
      <c r="F7" s="134"/>
      <c r="G7" s="132"/>
      <c r="H7" s="133"/>
      <c r="I7" s="134"/>
      <c r="J7" s="132"/>
      <c r="K7" s="133"/>
      <c r="L7" s="134"/>
      <c r="M7" s="132"/>
      <c r="N7" s="133"/>
      <c r="O7" s="134"/>
      <c r="P7" s="132"/>
      <c r="Q7" s="133"/>
      <c r="R7" s="134"/>
      <c r="S7" s="132"/>
      <c r="T7" s="133"/>
      <c r="U7" s="134"/>
      <c r="V7" s="132"/>
      <c r="W7" s="133"/>
      <c r="X7" s="134"/>
      <c r="Y7" s="132"/>
      <c r="Z7" s="133"/>
      <c r="AA7" s="134"/>
      <c r="AB7" s="132"/>
      <c r="AC7" s="133"/>
      <c r="AD7" s="134"/>
      <c r="AE7" s="132"/>
      <c r="AF7" s="133"/>
      <c r="AG7" s="131"/>
      <c r="AH7" s="132"/>
      <c r="AI7" s="133"/>
      <c r="AJ7" s="131"/>
      <c r="AK7" s="132"/>
      <c r="AL7" s="133"/>
      <c r="AM7" s="131"/>
      <c r="AN7" s="132"/>
      <c r="AO7" s="133"/>
      <c r="AP7" s="134"/>
      <c r="AQ7" s="132"/>
      <c r="AR7" s="133"/>
    </row>
    <row r="8" spans="1:44">
      <c r="A8" s="9"/>
      <c r="B8" s="13" t="str">
        <f>Synthèse!$B$13</f>
        <v>Paramétrage de la solution</v>
      </c>
      <c r="C8" s="31" t="str">
        <f>Synthèse!$C$13</f>
        <v>Chantier 3</v>
      </c>
      <c r="D8" s="11">
        <f t="shared" ref="D8:D12" si="0">SUM(F8:AR8)</f>
        <v>0</v>
      </c>
      <c r="E8" s="44">
        <f t="shared" ref="E8:E12" si="1">SUMPRODUCT(F8:AR8,$F$5:$AR$5)</f>
        <v>0</v>
      </c>
      <c r="F8" s="134"/>
      <c r="G8" s="132"/>
      <c r="H8" s="133"/>
      <c r="I8" s="134"/>
      <c r="J8" s="132"/>
      <c r="K8" s="133"/>
      <c r="L8" s="134"/>
      <c r="M8" s="132"/>
      <c r="N8" s="133"/>
      <c r="O8" s="134"/>
      <c r="P8" s="132"/>
      <c r="Q8" s="133"/>
      <c r="R8" s="134"/>
      <c r="S8" s="132"/>
      <c r="T8" s="133"/>
      <c r="U8" s="134"/>
      <c r="V8" s="132"/>
      <c r="W8" s="133"/>
      <c r="X8" s="134"/>
      <c r="Y8" s="132"/>
      <c r="Z8" s="133"/>
      <c r="AA8" s="134"/>
      <c r="AB8" s="132"/>
      <c r="AC8" s="133"/>
      <c r="AD8" s="134"/>
      <c r="AE8" s="132"/>
      <c r="AF8" s="133"/>
      <c r="AG8" s="131"/>
      <c r="AH8" s="132"/>
      <c r="AI8" s="133"/>
      <c r="AJ8" s="131"/>
      <c r="AK8" s="132"/>
      <c r="AL8" s="133"/>
      <c r="AM8" s="131"/>
      <c r="AN8" s="132"/>
      <c r="AO8" s="133"/>
      <c r="AP8" s="134"/>
      <c r="AQ8" s="132"/>
      <c r="AR8" s="133"/>
    </row>
    <row r="9" spans="1:44">
      <c r="A9" s="9"/>
      <c r="B9" s="13" t="str">
        <f>Synthèse!$B$14</f>
        <v>Conception et réalisation des interfaces et flux de données</v>
      </c>
      <c r="C9" s="31" t="str">
        <f>Synthèse!$C$14</f>
        <v>Chantier 4</v>
      </c>
      <c r="D9" s="11">
        <f t="shared" si="0"/>
        <v>0</v>
      </c>
      <c r="E9" s="44">
        <f t="shared" si="1"/>
        <v>0</v>
      </c>
      <c r="F9" s="134"/>
      <c r="G9" s="132"/>
      <c r="H9" s="133"/>
      <c r="I9" s="134"/>
      <c r="J9" s="132"/>
      <c r="K9" s="133"/>
      <c r="L9" s="134"/>
      <c r="M9" s="132"/>
      <c r="N9" s="133"/>
      <c r="O9" s="134"/>
      <c r="P9" s="132"/>
      <c r="Q9" s="133"/>
      <c r="R9" s="134"/>
      <c r="S9" s="132"/>
      <c r="T9" s="133"/>
      <c r="U9" s="134"/>
      <c r="V9" s="132"/>
      <c r="W9" s="133"/>
      <c r="X9" s="134"/>
      <c r="Y9" s="132"/>
      <c r="Z9" s="133"/>
      <c r="AA9" s="134"/>
      <c r="AB9" s="132"/>
      <c r="AC9" s="133"/>
      <c r="AD9" s="134"/>
      <c r="AE9" s="132"/>
      <c r="AF9" s="133"/>
      <c r="AG9" s="131"/>
      <c r="AH9" s="132"/>
      <c r="AI9" s="133"/>
      <c r="AJ9" s="131"/>
      <c r="AK9" s="132"/>
      <c r="AL9" s="133"/>
      <c r="AM9" s="131"/>
      <c r="AN9" s="132"/>
      <c r="AO9" s="133"/>
      <c r="AP9" s="134"/>
      <c r="AQ9" s="132"/>
      <c r="AR9" s="133"/>
    </row>
    <row r="10" spans="1:44">
      <c r="A10" s="9"/>
      <c r="B10" s="13" t="str">
        <f>Synthèse!$B$15</f>
        <v xml:space="preserve">Reprise de données (création et chargement de 40 tests et 10 mises en situation) </v>
      </c>
      <c r="C10" s="31" t="str">
        <f>Synthèse!$C$15</f>
        <v>Chantier 5</v>
      </c>
      <c r="D10" s="11">
        <f t="shared" si="0"/>
        <v>0</v>
      </c>
      <c r="E10" s="44">
        <f t="shared" si="1"/>
        <v>0</v>
      </c>
      <c r="F10" s="134"/>
      <c r="G10" s="132"/>
      <c r="H10" s="133"/>
      <c r="I10" s="134"/>
      <c r="J10" s="132"/>
      <c r="K10" s="133"/>
      <c r="L10" s="134"/>
      <c r="M10" s="132"/>
      <c r="N10" s="133"/>
      <c r="O10" s="134"/>
      <c r="P10" s="132"/>
      <c r="Q10" s="133"/>
      <c r="R10" s="134"/>
      <c r="S10" s="132"/>
      <c r="T10" s="133"/>
      <c r="U10" s="134"/>
      <c r="V10" s="132"/>
      <c r="W10" s="133"/>
      <c r="X10" s="134"/>
      <c r="Y10" s="132"/>
      <c r="Z10" s="133"/>
      <c r="AA10" s="134"/>
      <c r="AB10" s="132"/>
      <c r="AC10" s="133"/>
      <c r="AD10" s="134"/>
      <c r="AE10" s="132"/>
      <c r="AF10" s="133"/>
      <c r="AG10" s="131"/>
      <c r="AH10" s="132"/>
      <c r="AI10" s="133"/>
      <c r="AJ10" s="131"/>
      <c r="AK10" s="132"/>
      <c r="AL10" s="133"/>
      <c r="AM10" s="131"/>
      <c r="AN10" s="132"/>
      <c r="AO10" s="133"/>
      <c r="AP10" s="134"/>
      <c r="AQ10" s="132"/>
      <c r="AR10" s="133"/>
    </row>
    <row r="11" spans="1:44">
      <c r="A11" s="9"/>
      <c r="B11" s="13" t="str">
        <f>Synthèse!$B$16</f>
        <v>Production des Reporting attendus</v>
      </c>
      <c r="C11" s="31" t="str">
        <f>Synthèse!$C$16</f>
        <v>Chantier 6</v>
      </c>
      <c r="D11" s="11">
        <f t="shared" si="0"/>
        <v>0</v>
      </c>
      <c r="E11" s="44">
        <f t="shared" si="1"/>
        <v>0</v>
      </c>
      <c r="F11" s="134"/>
      <c r="G11" s="132"/>
      <c r="H11" s="133"/>
      <c r="I11" s="134"/>
      <c r="J11" s="132"/>
      <c r="K11" s="133"/>
      <c r="L11" s="134"/>
      <c r="M11" s="132"/>
      <c r="N11" s="133"/>
      <c r="O11" s="134"/>
      <c r="P11" s="132"/>
      <c r="Q11" s="133"/>
      <c r="R11" s="134"/>
      <c r="S11" s="132"/>
      <c r="T11" s="133"/>
      <c r="U11" s="134"/>
      <c r="V11" s="132"/>
      <c r="W11" s="133"/>
      <c r="X11" s="134"/>
      <c r="Y11" s="132"/>
      <c r="Z11" s="133"/>
      <c r="AA11" s="134"/>
      <c r="AB11" s="132"/>
      <c r="AC11" s="133"/>
      <c r="AD11" s="134"/>
      <c r="AE11" s="132"/>
      <c r="AF11" s="133"/>
      <c r="AG11" s="131"/>
      <c r="AH11" s="132"/>
      <c r="AI11" s="133"/>
      <c r="AJ11" s="131"/>
      <c r="AK11" s="132"/>
      <c r="AL11" s="133"/>
      <c r="AM11" s="131"/>
      <c r="AN11" s="132"/>
      <c r="AO11" s="133"/>
      <c r="AP11" s="134"/>
      <c r="AQ11" s="132"/>
      <c r="AR11" s="133"/>
    </row>
    <row r="12" spans="1:44">
      <c r="A12" s="9"/>
      <c r="B12" s="13" t="str">
        <f>Synthèse!$B$17</f>
        <v>Test et recettes</v>
      </c>
      <c r="C12" s="31" t="str">
        <f>Synthèse!$C$17</f>
        <v>Chantier 7</v>
      </c>
      <c r="D12" s="11">
        <f t="shared" si="0"/>
        <v>0</v>
      </c>
      <c r="E12" s="44">
        <f t="shared" si="1"/>
        <v>0</v>
      </c>
      <c r="F12" s="134"/>
      <c r="G12" s="132"/>
      <c r="H12" s="133"/>
      <c r="I12" s="134"/>
      <c r="J12" s="132"/>
      <c r="K12" s="133"/>
      <c r="L12" s="134"/>
      <c r="M12" s="132"/>
      <c r="N12" s="133"/>
      <c r="O12" s="134"/>
      <c r="P12" s="132"/>
      <c r="Q12" s="133"/>
      <c r="R12" s="134"/>
      <c r="S12" s="132"/>
      <c r="T12" s="133"/>
      <c r="U12" s="134"/>
      <c r="V12" s="132"/>
      <c r="W12" s="133"/>
      <c r="X12" s="134"/>
      <c r="Y12" s="132"/>
      <c r="Z12" s="133"/>
      <c r="AA12" s="134"/>
      <c r="AB12" s="132"/>
      <c r="AC12" s="133"/>
      <c r="AD12" s="134"/>
      <c r="AE12" s="132"/>
      <c r="AF12" s="133"/>
      <c r="AG12" s="131"/>
      <c r="AH12" s="132"/>
      <c r="AI12" s="133"/>
      <c r="AJ12" s="131"/>
      <c r="AK12" s="132"/>
      <c r="AL12" s="133"/>
      <c r="AM12" s="131"/>
      <c r="AN12" s="132"/>
      <c r="AO12" s="133"/>
      <c r="AP12" s="134"/>
      <c r="AQ12" s="132"/>
      <c r="AR12" s="133"/>
    </row>
    <row r="13" spans="1:44">
      <c r="A13" s="9"/>
      <c r="B13" s="13" t="str">
        <f>Synthèse!$B$18</f>
        <v>Mise en production de la solution et VSR</v>
      </c>
      <c r="C13" s="31" t="str">
        <f>Synthèse!$C$18</f>
        <v>Chantier 8</v>
      </c>
      <c r="D13" s="11">
        <f t="shared" ref="D13:D14" si="2">SUM(F13:AR13)</f>
        <v>0</v>
      </c>
      <c r="E13" s="44">
        <f t="shared" ref="E13:E14" si="3">SUMPRODUCT(F13:AR13,$F$5:$AR$5)</f>
        <v>0</v>
      </c>
      <c r="F13" s="141"/>
      <c r="G13" s="142"/>
      <c r="H13" s="143"/>
      <c r="I13" s="141"/>
      <c r="J13" s="142"/>
      <c r="K13" s="143"/>
      <c r="L13" s="141"/>
      <c r="M13" s="142"/>
      <c r="N13" s="143"/>
      <c r="O13" s="141"/>
      <c r="P13" s="142"/>
      <c r="Q13" s="143"/>
      <c r="R13" s="141"/>
      <c r="S13" s="142"/>
      <c r="T13" s="143"/>
      <c r="U13" s="141"/>
      <c r="V13" s="142"/>
      <c r="W13" s="143"/>
      <c r="X13" s="141"/>
      <c r="Y13" s="142"/>
      <c r="Z13" s="143"/>
      <c r="AA13" s="141"/>
      <c r="AB13" s="142"/>
      <c r="AC13" s="143"/>
      <c r="AD13" s="141"/>
      <c r="AE13" s="142"/>
      <c r="AF13" s="143"/>
      <c r="AG13" s="144"/>
      <c r="AH13" s="142"/>
      <c r="AI13" s="143"/>
      <c r="AJ13" s="144"/>
      <c r="AK13" s="142"/>
      <c r="AL13" s="143"/>
      <c r="AM13" s="144"/>
      <c r="AN13" s="142"/>
      <c r="AO13" s="143"/>
      <c r="AP13" s="141"/>
      <c r="AQ13" s="142"/>
      <c r="AR13" s="143"/>
    </row>
    <row r="14" spans="1:44" ht="15.75" thickBot="1">
      <c r="A14" s="9"/>
      <c r="B14" s="41" t="str">
        <f>Synthèse!$B$19</f>
        <v xml:space="preserve">Déploiement, Gestion des Habilitations et Conduite du Changement (dont formations) </v>
      </c>
      <c r="C14" s="42" t="str">
        <f>Synthèse!$C$19</f>
        <v>Chantier 9</v>
      </c>
      <c r="D14" s="43">
        <f t="shared" si="2"/>
        <v>0</v>
      </c>
      <c r="E14" s="45">
        <f t="shared" si="3"/>
        <v>0</v>
      </c>
      <c r="F14" s="138"/>
      <c r="G14" s="136"/>
      <c r="H14" s="137"/>
      <c r="I14" s="138"/>
      <c r="J14" s="136"/>
      <c r="K14" s="137"/>
      <c r="L14" s="138"/>
      <c r="M14" s="136"/>
      <c r="N14" s="137"/>
      <c r="O14" s="138"/>
      <c r="P14" s="136"/>
      <c r="Q14" s="137"/>
      <c r="R14" s="138"/>
      <c r="S14" s="136"/>
      <c r="T14" s="137"/>
      <c r="U14" s="138"/>
      <c r="V14" s="136"/>
      <c r="W14" s="137"/>
      <c r="X14" s="138"/>
      <c r="Y14" s="136"/>
      <c r="Z14" s="137"/>
      <c r="AA14" s="138"/>
      <c r="AB14" s="136"/>
      <c r="AC14" s="137"/>
      <c r="AD14" s="138"/>
      <c r="AE14" s="136"/>
      <c r="AF14" s="137"/>
      <c r="AG14" s="135"/>
      <c r="AH14" s="136"/>
      <c r="AI14" s="137"/>
      <c r="AJ14" s="135"/>
      <c r="AK14" s="136"/>
      <c r="AL14" s="137"/>
      <c r="AM14" s="135"/>
      <c r="AN14" s="136"/>
      <c r="AO14" s="137"/>
      <c r="AP14" s="138"/>
      <c r="AQ14" s="136"/>
      <c r="AR14" s="137"/>
    </row>
    <row r="15" spans="1:44" ht="15.75" thickBot="1">
      <c r="A15" s="9"/>
      <c r="B15" s="46" t="s">
        <v>114</v>
      </c>
      <c r="C15" s="56" t="str">
        <f>B3</f>
        <v>Année 1</v>
      </c>
      <c r="D15" s="55">
        <f>SUM(D6:D14)</f>
        <v>0</v>
      </c>
      <c r="E15" s="36">
        <f>SUM(E6:E14)</f>
        <v>0</v>
      </c>
    </row>
    <row r="16" spans="1:44">
      <c r="A16" s="9"/>
      <c r="C16"/>
    </row>
    <row r="17" spans="1:44" s="9" customFormat="1" ht="28.5" hidden="1" customHeight="1">
      <c r="B17" s="412" t="s">
        <v>33</v>
      </c>
      <c r="C17" s="410" t="s">
        <v>106</v>
      </c>
      <c r="D17" s="410" t="s">
        <v>107</v>
      </c>
      <c r="E17" s="411" t="s">
        <v>108</v>
      </c>
      <c r="F17" s="412" t="str">
        <f>Profils!$B$11</f>
        <v>Directeur de Projet</v>
      </c>
      <c r="G17" s="410"/>
      <c r="H17" s="411"/>
      <c r="I17" s="412" t="str">
        <f>Profils!$B$12</f>
        <v>Formateur</v>
      </c>
      <c r="J17" s="410"/>
      <c r="K17" s="411"/>
      <c r="L17" s="412" t="str">
        <f>Profils!$B$13</f>
        <v>Chef de projet Fonctionnel</v>
      </c>
      <c r="M17" s="410"/>
      <c r="N17" s="411"/>
      <c r="O17" s="413" t="str">
        <f>Profils!$B$14</f>
        <v xml:space="preserve">Chef de projet technique </v>
      </c>
      <c r="P17" s="414"/>
      <c r="Q17" s="415"/>
      <c r="R17" s="413" t="str">
        <f>Profils!$B$15</f>
        <v xml:space="preserve">Consultant Sécurité </v>
      </c>
      <c r="S17" s="414"/>
      <c r="T17" s="415"/>
      <c r="U17" s="413" t="str">
        <f>Profils!$B$16</f>
        <v xml:space="preserve">Analyste Concepteur </v>
      </c>
      <c r="V17" s="414"/>
      <c r="W17" s="415"/>
      <c r="X17" s="413" t="str">
        <f>Profils!$B$17</f>
        <v>Développeur progiciel</v>
      </c>
      <c r="Y17" s="414"/>
      <c r="Z17" s="415"/>
      <c r="AA17" s="413" t="str">
        <f>Profils!$B$18</f>
        <v>Administrateur (Base de données,…)</v>
      </c>
      <c r="AB17" s="414"/>
      <c r="AC17" s="415"/>
      <c r="AD17" s="413" t="str">
        <f>Profils!$B$19</f>
        <v xml:space="preserve">Expert technique </v>
      </c>
      <c r="AE17" s="414"/>
      <c r="AF17" s="415"/>
      <c r="AG17" s="412" t="str">
        <f>Profils!$B$20</f>
        <v>Autre profil 1 (libellé à préciser)</v>
      </c>
      <c r="AH17" s="410"/>
      <c r="AI17" s="411"/>
      <c r="AJ17" s="412" t="str">
        <f>Profils!$B$21</f>
        <v>Autre profil 2 (libellé à préciser)</v>
      </c>
      <c r="AK17" s="410"/>
      <c r="AL17" s="411"/>
      <c r="AM17" s="412" t="str">
        <f>Profils!$B$22</f>
        <v>Autre profil 3 (libellé à préciser)</v>
      </c>
      <c r="AN17" s="410"/>
      <c r="AO17" s="411"/>
      <c r="AP17" s="409" t="str">
        <f>Profils!$B$23</f>
        <v>Autre profil 4 (libellé à préciser)</v>
      </c>
      <c r="AQ17" s="410"/>
      <c r="AR17" s="411"/>
    </row>
    <row r="18" spans="1:44" s="9" customFormat="1" ht="13.5" hidden="1" thickBot="1">
      <c r="B18" s="417"/>
      <c r="C18" s="416"/>
      <c r="D18" s="416"/>
      <c r="E18" s="418"/>
      <c r="F18" s="32" t="s">
        <v>109</v>
      </c>
      <c r="G18" s="33" t="s">
        <v>110</v>
      </c>
      <c r="H18" s="34" t="s">
        <v>111</v>
      </c>
      <c r="I18" s="32" t="s">
        <v>109</v>
      </c>
      <c r="J18" s="33" t="s">
        <v>110</v>
      </c>
      <c r="K18" s="34" t="s">
        <v>111</v>
      </c>
      <c r="L18" s="32" t="s">
        <v>109</v>
      </c>
      <c r="M18" s="33" t="s">
        <v>110</v>
      </c>
      <c r="N18" s="34" t="s">
        <v>111</v>
      </c>
      <c r="O18" s="32" t="s">
        <v>109</v>
      </c>
      <c r="P18" s="33" t="s">
        <v>110</v>
      </c>
      <c r="Q18" s="34" t="s">
        <v>111</v>
      </c>
      <c r="R18" s="32" t="s">
        <v>109</v>
      </c>
      <c r="S18" s="33" t="s">
        <v>110</v>
      </c>
      <c r="T18" s="34" t="s">
        <v>111</v>
      </c>
      <c r="U18" s="32" t="s">
        <v>109</v>
      </c>
      <c r="V18" s="33" t="s">
        <v>110</v>
      </c>
      <c r="W18" s="34" t="s">
        <v>111</v>
      </c>
      <c r="X18" s="32" t="s">
        <v>109</v>
      </c>
      <c r="Y18" s="33" t="s">
        <v>110</v>
      </c>
      <c r="Z18" s="34" t="s">
        <v>111</v>
      </c>
      <c r="AA18" s="32" t="s">
        <v>109</v>
      </c>
      <c r="AB18" s="33" t="s">
        <v>110</v>
      </c>
      <c r="AC18" s="34" t="s">
        <v>111</v>
      </c>
      <c r="AD18" s="32" t="s">
        <v>109</v>
      </c>
      <c r="AE18" s="33" t="s">
        <v>110</v>
      </c>
      <c r="AF18" s="34" t="s">
        <v>111</v>
      </c>
      <c r="AG18" s="32" t="s">
        <v>109</v>
      </c>
      <c r="AH18" s="33" t="s">
        <v>110</v>
      </c>
      <c r="AI18" s="34" t="s">
        <v>111</v>
      </c>
      <c r="AJ18" s="32" t="s">
        <v>109</v>
      </c>
      <c r="AK18" s="33" t="s">
        <v>110</v>
      </c>
      <c r="AL18" s="34" t="s">
        <v>111</v>
      </c>
      <c r="AM18" s="32" t="s">
        <v>109</v>
      </c>
      <c r="AN18" s="33" t="s">
        <v>110</v>
      </c>
      <c r="AO18" s="34" t="s">
        <v>111</v>
      </c>
      <c r="AP18" s="35" t="s">
        <v>109</v>
      </c>
      <c r="AQ18" s="33" t="s">
        <v>110</v>
      </c>
      <c r="AR18" s="34" t="s">
        <v>111</v>
      </c>
    </row>
    <row r="19" spans="1:44" s="9" customFormat="1" ht="12.75" hidden="1" customHeight="1">
      <c r="B19" s="53" t="s">
        <v>112</v>
      </c>
      <c r="C19" s="49" t="s">
        <v>113</v>
      </c>
      <c r="D19" s="48"/>
      <c r="E19" s="54"/>
      <c r="F19" s="40">
        <f>F5</f>
        <v>0</v>
      </c>
      <c r="G19" s="40">
        <f t="shared" ref="G19:AR19" si="4">G5</f>
        <v>0</v>
      </c>
      <c r="H19" s="40">
        <f t="shared" si="4"/>
        <v>0</v>
      </c>
      <c r="I19" s="40">
        <f t="shared" si="4"/>
        <v>0</v>
      </c>
      <c r="J19" s="40">
        <f t="shared" si="4"/>
        <v>0</v>
      </c>
      <c r="K19" s="40">
        <f t="shared" si="4"/>
        <v>0</v>
      </c>
      <c r="L19" s="40">
        <f t="shared" si="4"/>
        <v>0</v>
      </c>
      <c r="M19" s="40">
        <f t="shared" si="4"/>
        <v>0</v>
      </c>
      <c r="N19" s="40">
        <f t="shared" si="4"/>
        <v>0</v>
      </c>
      <c r="O19" s="40">
        <f t="shared" si="4"/>
        <v>0</v>
      </c>
      <c r="P19" s="40">
        <f t="shared" si="4"/>
        <v>0</v>
      </c>
      <c r="Q19" s="40">
        <f t="shared" si="4"/>
        <v>0</v>
      </c>
      <c r="R19" s="40">
        <f t="shared" si="4"/>
        <v>0</v>
      </c>
      <c r="S19" s="40">
        <f t="shared" si="4"/>
        <v>0</v>
      </c>
      <c r="T19" s="40">
        <f t="shared" si="4"/>
        <v>0</v>
      </c>
      <c r="U19" s="40">
        <f t="shared" si="4"/>
        <v>0</v>
      </c>
      <c r="V19" s="40">
        <f t="shared" si="4"/>
        <v>0</v>
      </c>
      <c r="W19" s="40">
        <f t="shared" si="4"/>
        <v>0</v>
      </c>
      <c r="X19" s="40">
        <f t="shared" si="4"/>
        <v>0</v>
      </c>
      <c r="Y19" s="40">
        <f t="shared" si="4"/>
        <v>0</v>
      </c>
      <c r="Z19" s="40">
        <f t="shared" si="4"/>
        <v>0</v>
      </c>
      <c r="AA19" s="40">
        <f t="shared" si="4"/>
        <v>0</v>
      </c>
      <c r="AB19" s="40">
        <f t="shared" si="4"/>
        <v>0</v>
      </c>
      <c r="AC19" s="40">
        <f t="shared" si="4"/>
        <v>0</v>
      </c>
      <c r="AD19" s="40">
        <f t="shared" si="4"/>
        <v>0</v>
      </c>
      <c r="AE19" s="40">
        <f t="shared" si="4"/>
        <v>0</v>
      </c>
      <c r="AF19" s="40">
        <f t="shared" si="4"/>
        <v>0</v>
      </c>
      <c r="AG19" s="40">
        <f t="shared" si="4"/>
        <v>0</v>
      </c>
      <c r="AH19" s="40">
        <f t="shared" si="4"/>
        <v>0</v>
      </c>
      <c r="AI19" s="40">
        <f t="shared" si="4"/>
        <v>0</v>
      </c>
      <c r="AJ19" s="40">
        <f t="shared" si="4"/>
        <v>0</v>
      </c>
      <c r="AK19" s="40">
        <f t="shared" si="4"/>
        <v>0</v>
      </c>
      <c r="AL19" s="40">
        <f t="shared" si="4"/>
        <v>0</v>
      </c>
      <c r="AM19" s="40">
        <f t="shared" si="4"/>
        <v>0</v>
      </c>
      <c r="AN19" s="40">
        <f t="shared" si="4"/>
        <v>0</v>
      </c>
      <c r="AO19" s="40">
        <f t="shared" si="4"/>
        <v>0</v>
      </c>
      <c r="AP19" s="40">
        <f t="shared" si="4"/>
        <v>0</v>
      </c>
      <c r="AQ19" s="40">
        <f t="shared" si="4"/>
        <v>0</v>
      </c>
      <c r="AR19" s="40">
        <f t="shared" si="4"/>
        <v>0</v>
      </c>
    </row>
    <row r="20" spans="1:44" hidden="1">
      <c r="A20" s="9"/>
      <c r="B20" s="13" t="str">
        <f>Synthèse!$B$11</f>
        <v>Cadrage</v>
      </c>
      <c r="C20" s="31" t="str">
        <f>Synthèse!$C$11</f>
        <v>Chantier 1</v>
      </c>
      <c r="D20" s="11">
        <f>SUM(F20:AR20)</f>
        <v>0</v>
      </c>
      <c r="E20" s="44">
        <f>SUMPRODUCT(F20:AR20,$F$5:$AR$5)</f>
        <v>0</v>
      </c>
      <c r="F20" s="134"/>
      <c r="G20" s="132"/>
      <c r="H20" s="133"/>
      <c r="I20" s="134"/>
      <c r="J20" s="132"/>
      <c r="K20" s="133"/>
      <c r="L20" s="134"/>
      <c r="M20" s="132"/>
      <c r="N20" s="133"/>
      <c r="O20" s="134"/>
      <c r="P20" s="132"/>
      <c r="Q20" s="133"/>
      <c r="R20" s="134"/>
      <c r="S20" s="132"/>
      <c r="T20" s="133"/>
      <c r="U20" s="134"/>
      <c r="V20" s="132"/>
      <c r="W20" s="133"/>
      <c r="X20" s="134"/>
      <c r="Y20" s="132"/>
      <c r="Z20" s="133"/>
      <c r="AA20" s="134"/>
      <c r="AB20" s="132"/>
      <c r="AC20" s="133"/>
      <c r="AD20" s="134"/>
      <c r="AE20" s="132"/>
      <c r="AF20" s="133"/>
      <c r="AG20" s="134"/>
      <c r="AH20" s="132"/>
      <c r="AI20" s="133"/>
      <c r="AJ20" s="134"/>
      <c r="AK20" s="132"/>
      <c r="AL20" s="133"/>
      <c r="AM20" s="134"/>
      <c r="AN20" s="132"/>
      <c r="AO20" s="133"/>
      <c r="AP20" s="134"/>
      <c r="AQ20" s="132"/>
      <c r="AR20" s="133"/>
    </row>
    <row r="21" spans="1:44" hidden="1">
      <c r="A21" s="9"/>
      <c r="B21" s="13" t="str">
        <f>Synthèse!$B$12</f>
        <v>Conception, y compris des architectures techniques, construction et modélisation de la cible</v>
      </c>
      <c r="C21" s="31" t="str">
        <f>Synthèse!$C$12</f>
        <v>Chantier 2</v>
      </c>
      <c r="D21" s="11">
        <f>SUM(F21:AR21)</f>
        <v>0</v>
      </c>
      <c r="E21" s="44">
        <f>SUMPRODUCT(F21:AR21,$F$5:$AR$5)</f>
        <v>0</v>
      </c>
      <c r="F21" s="134"/>
      <c r="G21" s="132"/>
      <c r="H21" s="133"/>
      <c r="I21" s="134"/>
      <c r="J21" s="132"/>
      <c r="K21" s="133"/>
      <c r="L21" s="134"/>
      <c r="M21" s="132"/>
      <c r="N21" s="133"/>
      <c r="O21" s="134"/>
      <c r="P21" s="132"/>
      <c r="Q21" s="133"/>
      <c r="R21" s="134"/>
      <c r="S21" s="132"/>
      <c r="T21" s="133"/>
      <c r="U21" s="134"/>
      <c r="V21" s="132"/>
      <c r="W21" s="133"/>
      <c r="X21" s="134"/>
      <c r="Y21" s="132"/>
      <c r="Z21" s="133"/>
      <c r="AA21" s="134"/>
      <c r="AB21" s="132"/>
      <c r="AC21" s="133"/>
      <c r="AD21" s="134"/>
      <c r="AE21" s="132"/>
      <c r="AF21" s="133"/>
      <c r="AG21" s="134"/>
      <c r="AH21" s="132"/>
      <c r="AI21" s="133"/>
      <c r="AJ21" s="134"/>
      <c r="AK21" s="132"/>
      <c r="AL21" s="133"/>
      <c r="AM21" s="134"/>
      <c r="AN21" s="132"/>
      <c r="AO21" s="133"/>
      <c r="AP21" s="134"/>
      <c r="AQ21" s="132"/>
      <c r="AR21" s="133"/>
    </row>
    <row r="22" spans="1:44" hidden="1">
      <c r="A22" s="9"/>
      <c r="B22" s="13" t="str">
        <f>Synthèse!$B$13</f>
        <v>Paramétrage de la solution</v>
      </c>
      <c r="C22" s="31" t="str">
        <f>Synthèse!$C$13</f>
        <v>Chantier 3</v>
      </c>
      <c r="D22" s="11">
        <f t="shared" ref="D22:D28" si="5">SUM(F22:AR22)</f>
        <v>0</v>
      </c>
      <c r="E22" s="44">
        <f t="shared" ref="E22:E28" si="6">SUMPRODUCT(F22:AR22,$F$5:$AR$5)</f>
        <v>0</v>
      </c>
      <c r="F22" s="134"/>
      <c r="G22" s="132"/>
      <c r="H22" s="133"/>
      <c r="I22" s="134"/>
      <c r="J22" s="132"/>
      <c r="K22" s="133"/>
      <c r="L22" s="134"/>
      <c r="M22" s="132"/>
      <c r="N22" s="133"/>
      <c r="O22" s="134"/>
      <c r="P22" s="132"/>
      <c r="Q22" s="133"/>
      <c r="R22" s="134"/>
      <c r="S22" s="132"/>
      <c r="T22" s="133"/>
      <c r="U22" s="134"/>
      <c r="V22" s="132"/>
      <c r="W22" s="133"/>
      <c r="X22" s="134"/>
      <c r="Y22" s="132"/>
      <c r="Z22" s="133"/>
      <c r="AA22" s="134"/>
      <c r="AB22" s="132"/>
      <c r="AC22" s="133"/>
      <c r="AD22" s="134"/>
      <c r="AE22" s="132"/>
      <c r="AF22" s="133"/>
      <c r="AG22" s="134"/>
      <c r="AH22" s="132"/>
      <c r="AI22" s="133"/>
      <c r="AJ22" s="134"/>
      <c r="AK22" s="132"/>
      <c r="AL22" s="133"/>
      <c r="AM22" s="134"/>
      <c r="AN22" s="132"/>
      <c r="AO22" s="133"/>
      <c r="AP22" s="134"/>
      <c r="AQ22" s="132"/>
      <c r="AR22" s="133"/>
    </row>
    <row r="23" spans="1:44" hidden="1">
      <c r="A23" s="9"/>
      <c r="B23" s="13" t="str">
        <f>Synthèse!$B$14</f>
        <v>Conception et réalisation des interfaces et flux de données</v>
      </c>
      <c r="C23" s="31" t="str">
        <f>Synthèse!$C$14</f>
        <v>Chantier 4</v>
      </c>
      <c r="D23" s="11">
        <f t="shared" si="5"/>
        <v>0</v>
      </c>
      <c r="E23" s="44">
        <f t="shared" si="6"/>
        <v>0</v>
      </c>
      <c r="F23" s="134"/>
      <c r="G23" s="132"/>
      <c r="H23" s="133"/>
      <c r="I23" s="134"/>
      <c r="J23" s="132"/>
      <c r="K23" s="133"/>
      <c r="L23" s="134"/>
      <c r="M23" s="132"/>
      <c r="N23" s="133"/>
      <c r="O23" s="134"/>
      <c r="P23" s="132"/>
      <c r="Q23" s="133"/>
      <c r="R23" s="134"/>
      <c r="S23" s="132"/>
      <c r="T23" s="133"/>
      <c r="U23" s="134"/>
      <c r="V23" s="132"/>
      <c r="W23" s="133"/>
      <c r="X23" s="134"/>
      <c r="Y23" s="132"/>
      <c r="Z23" s="133"/>
      <c r="AA23" s="134"/>
      <c r="AB23" s="132"/>
      <c r="AC23" s="133"/>
      <c r="AD23" s="134"/>
      <c r="AE23" s="132"/>
      <c r="AF23" s="133"/>
      <c r="AG23" s="134"/>
      <c r="AH23" s="132"/>
      <c r="AI23" s="133"/>
      <c r="AJ23" s="134"/>
      <c r="AK23" s="132"/>
      <c r="AL23" s="133"/>
      <c r="AM23" s="134"/>
      <c r="AN23" s="132"/>
      <c r="AO23" s="133"/>
      <c r="AP23" s="134"/>
      <c r="AQ23" s="132"/>
      <c r="AR23" s="133"/>
    </row>
    <row r="24" spans="1:44" hidden="1">
      <c r="A24" s="9"/>
      <c r="B24" s="13" t="str">
        <f>Synthèse!$B$15</f>
        <v xml:space="preserve">Reprise de données (création et chargement de 40 tests et 10 mises en situation) </v>
      </c>
      <c r="C24" s="31" t="str">
        <f>Synthèse!$C$15</f>
        <v>Chantier 5</v>
      </c>
      <c r="D24" s="11">
        <f t="shared" si="5"/>
        <v>0</v>
      </c>
      <c r="E24" s="44">
        <f t="shared" si="6"/>
        <v>0</v>
      </c>
      <c r="F24" s="134"/>
      <c r="G24" s="132"/>
      <c r="H24" s="133"/>
      <c r="I24" s="134"/>
      <c r="J24" s="132"/>
      <c r="K24" s="133"/>
      <c r="L24" s="134"/>
      <c r="M24" s="132"/>
      <c r="N24" s="133"/>
      <c r="O24" s="134"/>
      <c r="P24" s="132"/>
      <c r="Q24" s="133"/>
      <c r="R24" s="134"/>
      <c r="S24" s="132"/>
      <c r="T24" s="133"/>
      <c r="U24" s="134"/>
      <c r="V24" s="132"/>
      <c r="W24" s="133"/>
      <c r="X24" s="134"/>
      <c r="Y24" s="132"/>
      <c r="Z24" s="133"/>
      <c r="AA24" s="134"/>
      <c r="AB24" s="132"/>
      <c r="AC24" s="133"/>
      <c r="AD24" s="134"/>
      <c r="AE24" s="132"/>
      <c r="AF24" s="133"/>
      <c r="AG24" s="134"/>
      <c r="AH24" s="132"/>
      <c r="AI24" s="133"/>
      <c r="AJ24" s="134"/>
      <c r="AK24" s="132"/>
      <c r="AL24" s="133"/>
      <c r="AM24" s="134"/>
      <c r="AN24" s="132"/>
      <c r="AO24" s="133"/>
      <c r="AP24" s="134"/>
      <c r="AQ24" s="132"/>
      <c r="AR24" s="133"/>
    </row>
    <row r="25" spans="1:44" hidden="1">
      <c r="A25" s="9"/>
      <c r="B25" s="13" t="str">
        <f>Synthèse!$B$16</f>
        <v>Production des Reporting attendus</v>
      </c>
      <c r="C25" s="31" t="str">
        <f>Synthèse!$C$16</f>
        <v>Chantier 6</v>
      </c>
      <c r="D25" s="11">
        <f t="shared" si="5"/>
        <v>0</v>
      </c>
      <c r="E25" s="44">
        <f t="shared" si="6"/>
        <v>0</v>
      </c>
      <c r="F25" s="134"/>
      <c r="G25" s="132"/>
      <c r="H25" s="133"/>
      <c r="I25" s="134"/>
      <c r="J25" s="132"/>
      <c r="K25" s="133"/>
      <c r="L25" s="134"/>
      <c r="M25" s="132"/>
      <c r="N25" s="133"/>
      <c r="O25" s="134"/>
      <c r="P25" s="132"/>
      <c r="Q25" s="133"/>
      <c r="R25" s="134"/>
      <c r="S25" s="132"/>
      <c r="T25" s="133"/>
      <c r="U25" s="134"/>
      <c r="V25" s="132"/>
      <c r="W25" s="133"/>
      <c r="X25" s="134"/>
      <c r="Y25" s="132"/>
      <c r="Z25" s="133"/>
      <c r="AA25" s="134"/>
      <c r="AB25" s="132"/>
      <c r="AC25" s="133"/>
      <c r="AD25" s="134"/>
      <c r="AE25" s="132"/>
      <c r="AF25" s="133"/>
      <c r="AG25" s="134"/>
      <c r="AH25" s="132"/>
      <c r="AI25" s="133"/>
      <c r="AJ25" s="134"/>
      <c r="AK25" s="132"/>
      <c r="AL25" s="133"/>
      <c r="AM25" s="134"/>
      <c r="AN25" s="132"/>
      <c r="AO25" s="133"/>
      <c r="AP25" s="134"/>
      <c r="AQ25" s="132"/>
      <c r="AR25" s="133"/>
    </row>
    <row r="26" spans="1:44" hidden="1">
      <c r="A26" s="9"/>
      <c r="B26" s="13" t="str">
        <f>Synthèse!$B$17</f>
        <v>Test et recettes</v>
      </c>
      <c r="C26" s="31" t="str">
        <f>Synthèse!$C$17</f>
        <v>Chantier 7</v>
      </c>
      <c r="D26" s="11">
        <f t="shared" si="5"/>
        <v>0</v>
      </c>
      <c r="E26" s="44">
        <f t="shared" si="6"/>
        <v>0</v>
      </c>
      <c r="F26" s="134"/>
      <c r="G26" s="132"/>
      <c r="H26" s="133"/>
      <c r="I26" s="134"/>
      <c r="J26" s="132"/>
      <c r="K26" s="133"/>
      <c r="L26" s="134"/>
      <c r="M26" s="132"/>
      <c r="N26" s="133"/>
      <c r="O26" s="134"/>
      <c r="P26" s="132"/>
      <c r="Q26" s="133"/>
      <c r="R26" s="134"/>
      <c r="S26" s="132"/>
      <c r="T26" s="133"/>
      <c r="U26" s="134"/>
      <c r="V26" s="132"/>
      <c r="W26" s="133"/>
      <c r="X26" s="134"/>
      <c r="Y26" s="132"/>
      <c r="Z26" s="133"/>
      <c r="AA26" s="134"/>
      <c r="AB26" s="132"/>
      <c r="AC26" s="133"/>
      <c r="AD26" s="134"/>
      <c r="AE26" s="132"/>
      <c r="AF26" s="133"/>
      <c r="AG26" s="134"/>
      <c r="AH26" s="132"/>
      <c r="AI26" s="133"/>
      <c r="AJ26" s="134"/>
      <c r="AK26" s="132"/>
      <c r="AL26" s="133"/>
      <c r="AM26" s="134"/>
      <c r="AN26" s="132"/>
      <c r="AO26" s="133"/>
      <c r="AP26" s="134"/>
      <c r="AQ26" s="132"/>
      <c r="AR26" s="133"/>
    </row>
    <row r="27" spans="1:44" hidden="1">
      <c r="A27" s="9"/>
      <c r="B27" s="13" t="str">
        <f>Synthèse!$B$18</f>
        <v>Mise en production de la solution et VSR</v>
      </c>
      <c r="C27" s="31" t="str">
        <f>Synthèse!$C$18</f>
        <v>Chantier 8</v>
      </c>
      <c r="D27" s="11">
        <f t="shared" si="5"/>
        <v>0</v>
      </c>
      <c r="E27" s="44">
        <f t="shared" si="6"/>
        <v>0</v>
      </c>
      <c r="F27" s="141"/>
      <c r="G27" s="142"/>
      <c r="H27" s="143"/>
      <c r="I27" s="141"/>
      <c r="J27" s="142"/>
      <c r="K27" s="143"/>
      <c r="L27" s="141"/>
      <c r="M27" s="142"/>
      <c r="N27" s="143"/>
      <c r="O27" s="141"/>
      <c r="P27" s="142"/>
      <c r="Q27" s="143"/>
      <c r="R27" s="141"/>
      <c r="S27" s="142"/>
      <c r="T27" s="143"/>
      <c r="U27" s="141"/>
      <c r="V27" s="142"/>
      <c r="W27" s="143"/>
      <c r="X27" s="141"/>
      <c r="Y27" s="142"/>
      <c r="Z27" s="143"/>
      <c r="AA27" s="141"/>
      <c r="AB27" s="142"/>
      <c r="AC27" s="143"/>
      <c r="AD27" s="141"/>
      <c r="AE27" s="142"/>
      <c r="AF27" s="143"/>
      <c r="AG27" s="141"/>
      <c r="AH27" s="142"/>
      <c r="AI27" s="143"/>
      <c r="AJ27" s="141"/>
      <c r="AK27" s="142"/>
      <c r="AL27" s="143"/>
      <c r="AM27" s="141"/>
      <c r="AN27" s="142"/>
      <c r="AO27" s="143"/>
      <c r="AP27" s="141"/>
      <c r="AQ27" s="142"/>
      <c r="AR27" s="143"/>
    </row>
    <row r="28" spans="1:44" ht="15.75" hidden="1" thickBot="1">
      <c r="A28" s="9"/>
      <c r="B28" s="41" t="str">
        <f>Synthèse!$B$19</f>
        <v xml:space="preserve">Déploiement, Gestion des Habilitations et Conduite du Changement (dont formations) </v>
      </c>
      <c r="C28" s="42" t="str">
        <f>Synthèse!$C$19</f>
        <v>Chantier 9</v>
      </c>
      <c r="D28" s="43">
        <f t="shared" si="5"/>
        <v>0</v>
      </c>
      <c r="E28" s="45">
        <f t="shared" si="6"/>
        <v>0</v>
      </c>
      <c r="F28" s="138"/>
      <c r="G28" s="136"/>
      <c r="H28" s="137"/>
      <c r="I28" s="138"/>
      <c r="J28" s="136"/>
      <c r="K28" s="137"/>
      <c r="L28" s="138"/>
      <c r="M28" s="136"/>
      <c r="N28" s="137"/>
      <c r="O28" s="138"/>
      <c r="P28" s="136"/>
      <c r="Q28" s="137"/>
      <c r="R28" s="138"/>
      <c r="S28" s="136"/>
      <c r="T28" s="137"/>
      <c r="U28" s="138"/>
      <c r="V28" s="136"/>
      <c r="W28" s="137"/>
      <c r="X28" s="138"/>
      <c r="Y28" s="136"/>
      <c r="Z28" s="137"/>
      <c r="AA28" s="138"/>
      <c r="AB28" s="136"/>
      <c r="AC28" s="137"/>
      <c r="AD28" s="138"/>
      <c r="AE28" s="136"/>
      <c r="AF28" s="137"/>
      <c r="AG28" s="138"/>
      <c r="AH28" s="136"/>
      <c r="AI28" s="137"/>
      <c r="AJ28" s="138"/>
      <c r="AK28" s="136"/>
      <c r="AL28" s="137"/>
      <c r="AM28" s="138"/>
      <c r="AN28" s="136"/>
      <c r="AO28" s="137"/>
      <c r="AP28" s="138"/>
      <c r="AQ28" s="136"/>
      <c r="AR28" s="137"/>
    </row>
    <row r="29" spans="1:44" ht="15.75" hidden="1" thickBot="1">
      <c r="A29" s="9"/>
      <c r="B29" s="46" t="s">
        <v>114</v>
      </c>
      <c r="C29" s="56" t="str">
        <f>B17</f>
        <v>Année 2</v>
      </c>
      <c r="D29" s="55">
        <f>SUM(D20:D28)</f>
        <v>0</v>
      </c>
      <c r="E29" s="36">
        <f>SUM(E20:E28)</f>
        <v>0</v>
      </c>
    </row>
    <row r="30" spans="1:44" ht="15.75" hidden="1" thickBot="1"/>
    <row r="31" spans="1:44" s="9" customFormat="1" ht="28.5" hidden="1" customHeight="1">
      <c r="B31" s="412" t="s">
        <v>34</v>
      </c>
      <c r="C31" s="410" t="s">
        <v>106</v>
      </c>
      <c r="D31" s="410" t="s">
        <v>107</v>
      </c>
      <c r="E31" s="411" t="s">
        <v>108</v>
      </c>
      <c r="F31" s="412" t="str">
        <f>Profils!$B$11</f>
        <v>Directeur de Projet</v>
      </c>
      <c r="G31" s="410"/>
      <c r="H31" s="411"/>
      <c r="I31" s="412" t="str">
        <f>Profils!$B$12</f>
        <v>Formateur</v>
      </c>
      <c r="J31" s="410"/>
      <c r="K31" s="411"/>
      <c r="L31" s="412" t="str">
        <f>Profils!$B$13</f>
        <v>Chef de projet Fonctionnel</v>
      </c>
      <c r="M31" s="410"/>
      <c r="N31" s="411"/>
      <c r="O31" s="413" t="str">
        <f>Profils!$B$14</f>
        <v xml:space="preserve">Chef de projet technique </v>
      </c>
      <c r="P31" s="414"/>
      <c r="Q31" s="415"/>
      <c r="R31" s="413" t="str">
        <f>Profils!$B$15</f>
        <v xml:space="preserve">Consultant Sécurité </v>
      </c>
      <c r="S31" s="414"/>
      <c r="T31" s="415"/>
      <c r="U31" s="413" t="str">
        <f>Profils!$B$16</f>
        <v xml:space="preserve">Analyste Concepteur </v>
      </c>
      <c r="V31" s="414"/>
      <c r="W31" s="415"/>
      <c r="X31" s="413" t="str">
        <f>Profils!$B$17</f>
        <v>Développeur progiciel</v>
      </c>
      <c r="Y31" s="414"/>
      <c r="Z31" s="415"/>
      <c r="AA31" s="413" t="str">
        <f>Profils!$B$18</f>
        <v>Administrateur (Base de données,…)</v>
      </c>
      <c r="AB31" s="414"/>
      <c r="AC31" s="415"/>
      <c r="AD31" s="413" t="str">
        <f>Profils!$B$19</f>
        <v xml:space="preserve">Expert technique </v>
      </c>
      <c r="AE31" s="414"/>
      <c r="AF31" s="415"/>
      <c r="AG31" s="412" t="str">
        <f>Profils!$B$20</f>
        <v>Autre profil 1 (libellé à préciser)</v>
      </c>
      <c r="AH31" s="410"/>
      <c r="AI31" s="411"/>
      <c r="AJ31" s="412" t="str">
        <f>Profils!$B$21</f>
        <v>Autre profil 2 (libellé à préciser)</v>
      </c>
      <c r="AK31" s="410"/>
      <c r="AL31" s="411"/>
      <c r="AM31" s="412" t="str">
        <f>Profils!$B$22</f>
        <v>Autre profil 3 (libellé à préciser)</v>
      </c>
      <c r="AN31" s="410"/>
      <c r="AO31" s="411"/>
      <c r="AP31" s="409" t="str">
        <f>Profils!$B$23</f>
        <v>Autre profil 4 (libellé à préciser)</v>
      </c>
      <c r="AQ31" s="410"/>
      <c r="AR31" s="411"/>
    </row>
    <row r="32" spans="1:44" s="9" customFormat="1" ht="13.5" hidden="1" thickBot="1">
      <c r="B32" s="417"/>
      <c r="C32" s="416"/>
      <c r="D32" s="416"/>
      <c r="E32" s="418"/>
      <c r="F32" s="32" t="s">
        <v>109</v>
      </c>
      <c r="G32" s="33" t="s">
        <v>110</v>
      </c>
      <c r="H32" s="34" t="s">
        <v>111</v>
      </c>
      <c r="I32" s="32" t="s">
        <v>109</v>
      </c>
      <c r="J32" s="33" t="s">
        <v>110</v>
      </c>
      <c r="K32" s="34" t="s">
        <v>111</v>
      </c>
      <c r="L32" s="32" t="s">
        <v>109</v>
      </c>
      <c r="M32" s="33" t="s">
        <v>110</v>
      </c>
      <c r="N32" s="34" t="s">
        <v>111</v>
      </c>
      <c r="O32" s="32" t="s">
        <v>109</v>
      </c>
      <c r="P32" s="33" t="s">
        <v>110</v>
      </c>
      <c r="Q32" s="34" t="s">
        <v>111</v>
      </c>
      <c r="R32" s="32" t="s">
        <v>109</v>
      </c>
      <c r="S32" s="33" t="s">
        <v>110</v>
      </c>
      <c r="T32" s="34" t="s">
        <v>111</v>
      </c>
      <c r="U32" s="32" t="s">
        <v>109</v>
      </c>
      <c r="V32" s="33" t="s">
        <v>110</v>
      </c>
      <c r="W32" s="34" t="s">
        <v>111</v>
      </c>
      <c r="X32" s="32" t="s">
        <v>109</v>
      </c>
      <c r="Y32" s="33" t="s">
        <v>110</v>
      </c>
      <c r="Z32" s="34" t="s">
        <v>111</v>
      </c>
      <c r="AA32" s="32" t="s">
        <v>109</v>
      </c>
      <c r="AB32" s="33" t="s">
        <v>110</v>
      </c>
      <c r="AC32" s="34" t="s">
        <v>111</v>
      </c>
      <c r="AD32" s="32" t="s">
        <v>109</v>
      </c>
      <c r="AE32" s="33" t="s">
        <v>110</v>
      </c>
      <c r="AF32" s="34" t="s">
        <v>111</v>
      </c>
      <c r="AG32" s="32" t="s">
        <v>109</v>
      </c>
      <c r="AH32" s="33" t="s">
        <v>110</v>
      </c>
      <c r="AI32" s="34" t="s">
        <v>111</v>
      </c>
      <c r="AJ32" s="32" t="s">
        <v>109</v>
      </c>
      <c r="AK32" s="33" t="s">
        <v>110</v>
      </c>
      <c r="AL32" s="34" t="s">
        <v>111</v>
      </c>
      <c r="AM32" s="32" t="s">
        <v>109</v>
      </c>
      <c r="AN32" s="33" t="s">
        <v>110</v>
      </c>
      <c r="AO32" s="34" t="s">
        <v>111</v>
      </c>
      <c r="AP32" s="35" t="s">
        <v>109</v>
      </c>
      <c r="AQ32" s="33" t="s">
        <v>110</v>
      </c>
      <c r="AR32" s="34" t="s">
        <v>111</v>
      </c>
    </row>
    <row r="33" spans="1:44" s="9" customFormat="1" ht="12.75" hidden="1" customHeight="1">
      <c r="B33" s="53" t="s">
        <v>112</v>
      </c>
      <c r="C33" s="49" t="s">
        <v>113</v>
      </c>
      <c r="D33" s="48"/>
      <c r="E33" s="54"/>
      <c r="F33" s="40">
        <f>F19</f>
        <v>0</v>
      </c>
      <c r="G33" s="40">
        <f t="shared" ref="G33:AR33" si="7">G19</f>
        <v>0</v>
      </c>
      <c r="H33" s="40">
        <f t="shared" si="7"/>
        <v>0</v>
      </c>
      <c r="I33" s="40">
        <f t="shared" si="7"/>
        <v>0</v>
      </c>
      <c r="J33" s="40">
        <f t="shared" si="7"/>
        <v>0</v>
      </c>
      <c r="K33" s="40">
        <f t="shared" si="7"/>
        <v>0</v>
      </c>
      <c r="L33" s="40">
        <f t="shared" si="7"/>
        <v>0</v>
      </c>
      <c r="M33" s="40">
        <f t="shared" si="7"/>
        <v>0</v>
      </c>
      <c r="N33" s="40">
        <f t="shared" si="7"/>
        <v>0</v>
      </c>
      <c r="O33" s="40">
        <f t="shared" si="7"/>
        <v>0</v>
      </c>
      <c r="P33" s="40">
        <f t="shared" si="7"/>
        <v>0</v>
      </c>
      <c r="Q33" s="40">
        <f t="shared" si="7"/>
        <v>0</v>
      </c>
      <c r="R33" s="40">
        <f t="shared" si="7"/>
        <v>0</v>
      </c>
      <c r="S33" s="40">
        <f t="shared" si="7"/>
        <v>0</v>
      </c>
      <c r="T33" s="40">
        <f t="shared" si="7"/>
        <v>0</v>
      </c>
      <c r="U33" s="40">
        <f t="shared" si="7"/>
        <v>0</v>
      </c>
      <c r="V33" s="40">
        <f t="shared" si="7"/>
        <v>0</v>
      </c>
      <c r="W33" s="40">
        <f t="shared" si="7"/>
        <v>0</v>
      </c>
      <c r="X33" s="40">
        <f t="shared" si="7"/>
        <v>0</v>
      </c>
      <c r="Y33" s="40">
        <f t="shared" si="7"/>
        <v>0</v>
      </c>
      <c r="Z33" s="40">
        <f t="shared" si="7"/>
        <v>0</v>
      </c>
      <c r="AA33" s="40">
        <f t="shared" si="7"/>
        <v>0</v>
      </c>
      <c r="AB33" s="40">
        <f t="shared" si="7"/>
        <v>0</v>
      </c>
      <c r="AC33" s="40">
        <f t="shared" si="7"/>
        <v>0</v>
      </c>
      <c r="AD33" s="40">
        <f t="shared" si="7"/>
        <v>0</v>
      </c>
      <c r="AE33" s="40">
        <f t="shared" si="7"/>
        <v>0</v>
      </c>
      <c r="AF33" s="40">
        <f t="shared" si="7"/>
        <v>0</v>
      </c>
      <c r="AG33" s="40">
        <f t="shared" si="7"/>
        <v>0</v>
      </c>
      <c r="AH33" s="40">
        <f t="shared" si="7"/>
        <v>0</v>
      </c>
      <c r="AI33" s="40">
        <f t="shared" si="7"/>
        <v>0</v>
      </c>
      <c r="AJ33" s="40">
        <f t="shared" si="7"/>
        <v>0</v>
      </c>
      <c r="AK33" s="40">
        <f t="shared" si="7"/>
        <v>0</v>
      </c>
      <c r="AL33" s="40">
        <f t="shared" si="7"/>
        <v>0</v>
      </c>
      <c r="AM33" s="40">
        <f t="shared" si="7"/>
        <v>0</v>
      </c>
      <c r="AN33" s="40">
        <f t="shared" si="7"/>
        <v>0</v>
      </c>
      <c r="AO33" s="40">
        <f t="shared" si="7"/>
        <v>0</v>
      </c>
      <c r="AP33" s="40">
        <f t="shared" si="7"/>
        <v>0</v>
      </c>
      <c r="AQ33" s="40">
        <f t="shared" si="7"/>
        <v>0</v>
      </c>
      <c r="AR33" s="40">
        <f t="shared" si="7"/>
        <v>0</v>
      </c>
    </row>
    <row r="34" spans="1:44" hidden="1">
      <c r="A34" s="9"/>
      <c r="B34" s="13" t="str">
        <f>Synthèse!$B$11</f>
        <v>Cadrage</v>
      </c>
      <c r="C34" s="31" t="str">
        <f>Synthèse!$C$11</f>
        <v>Chantier 1</v>
      </c>
      <c r="D34" s="11">
        <f>SUM(F34:AR34)</f>
        <v>0</v>
      </c>
      <c r="E34" s="44">
        <f>SUMPRODUCT(F34:AR34,$F$5:$AR$5)</f>
        <v>0</v>
      </c>
      <c r="F34" s="134"/>
      <c r="G34" s="132"/>
      <c r="H34" s="133"/>
      <c r="I34" s="134"/>
      <c r="J34" s="132"/>
      <c r="K34" s="133"/>
      <c r="L34" s="134"/>
      <c r="M34" s="132"/>
      <c r="N34" s="133"/>
      <c r="O34" s="134"/>
      <c r="P34" s="132"/>
      <c r="Q34" s="133"/>
      <c r="R34" s="134"/>
      <c r="S34" s="132"/>
      <c r="T34" s="133"/>
      <c r="U34" s="134"/>
      <c r="V34" s="132"/>
      <c r="W34" s="133"/>
      <c r="X34" s="134"/>
      <c r="Y34" s="132"/>
      <c r="Z34" s="133"/>
      <c r="AA34" s="134"/>
      <c r="AB34" s="132"/>
      <c r="AC34" s="133"/>
      <c r="AD34" s="134"/>
      <c r="AE34" s="132"/>
      <c r="AF34" s="133"/>
      <c r="AG34" s="134"/>
      <c r="AH34" s="132"/>
      <c r="AI34" s="133"/>
      <c r="AJ34" s="134"/>
      <c r="AK34" s="132"/>
      <c r="AL34" s="133"/>
      <c r="AM34" s="134"/>
      <c r="AN34" s="132"/>
      <c r="AO34" s="133"/>
      <c r="AP34" s="134"/>
      <c r="AQ34" s="132"/>
      <c r="AR34" s="133"/>
    </row>
    <row r="35" spans="1:44" hidden="1">
      <c r="A35" s="9"/>
      <c r="B35" s="13" t="str">
        <f>Synthèse!$B$12</f>
        <v>Conception, y compris des architectures techniques, construction et modélisation de la cible</v>
      </c>
      <c r="C35" s="31" t="str">
        <f>Synthèse!$C$12</f>
        <v>Chantier 2</v>
      </c>
      <c r="D35" s="11">
        <f>SUM(F35:AR35)</f>
        <v>0</v>
      </c>
      <c r="E35" s="44">
        <f>SUMPRODUCT(F35:AR35,$F$5:$AR$5)</f>
        <v>0</v>
      </c>
      <c r="F35" s="134"/>
      <c r="G35" s="132"/>
      <c r="H35" s="133"/>
      <c r="I35" s="134"/>
      <c r="J35" s="132"/>
      <c r="K35" s="133"/>
      <c r="L35" s="134"/>
      <c r="M35" s="132"/>
      <c r="N35" s="133"/>
      <c r="O35" s="134"/>
      <c r="P35" s="132"/>
      <c r="Q35" s="133"/>
      <c r="R35" s="134"/>
      <c r="S35" s="132"/>
      <c r="T35" s="133"/>
      <c r="U35" s="134"/>
      <c r="V35" s="132"/>
      <c r="W35" s="133"/>
      <c r="X35" s="134"/>
      <c r="Y35" s="132"/>
      <c r="Z35" s="133"/>
      <c r="AA35" s="134"/>
      <c r="AB35" s="132"/>
      <c r="AC35" s="133"/>
      <c r="AD35" s="134"/>
      <c r="AE35" s="132"/>
      <c r="AF35" s="133"/>
      <c r="AG35" s="134"/>
      <c r="AH35" s="132"/>
      <c r="AI35" s="133"/>
      <c r="AJ35" s="134"/>
      <c r="AK35" s="132"/>
      <c r="AL35" s="133"/>
      <c r="AM35" s="134"/>
      <c r="AN35" s="132"/>
      <c r="AO35" s="133"/>
      <c r="AP35" s="134"/>
      <c r="AQ35" s="132"/>
      <c r="AR35" s="133"/>
    </row>
    <row r="36" spans="1:44" hidden="1">
      <c r="A36" s="9"/>
      <c r="B36" s="13" t="str">
        <f>Synthèse!$B$13</f>
        <v>Paramétrage de la solution</v>
      </c>
      <c r="C36" s="31" t="str">
        <f>Synthèse!$C$13</f>
        <v>Chantier 3</v>
      </c>
      <c r="D36" s="11">
        <f t="shared" ref="D36:D42" si="8">SUM(F36:AR36)</f>
        <v>0</v>
      </c>
      <c r="E36" s="44">
        <f t="shared" ref="E36:E42" si="9">SUMPRODUCT(F36:AR36,$F$5:$AR$5)</f>
        <v>0</v>
      </c>
      <c r="F36" s="134"/>
      <c r="G36" s="132"/>
      <c r="H36" s="133"/>
      <c r="I36" s="134"/>
      <c r="J36" s="132"/>
      <c r="K36" s="133"/>
      <c r="L36" s="134"/>
      <c r="M36" s="132"/>
      <c r="N36" s="133"/>
      <c r="O36" s="134"/>
      <c r="P36" s="132"/>
      <c r="Q36" s="133"/>
      <c r="R36" s="134"/>
      <c r="S36" s="132"/>
      <c r="T36" s="133"/>
      <c r="U36" s="134"/>
      <c r="V36" s="132"/>
      <c r="W36" s="133"/>
      <c r="X36" s="134"/>
      <c r="Y36" s="132"/>
      <c r="Z36" s="133"/>
      <c r="AA36" s="134"/>
      <c r="AB36" s="132"/>
      <c r="AC36" s="133"/>
      <c r="AD36" s="134"/>
      <c r="AE36" s="132"/>
      <c r="AF36" s="133"/>
      <c r="AG36" s="134"/>
      <c r="AH36" s="132"/>
      <c r="AI36" s="133"/>
      <c r="AJ36" s="134"/>
      <c r="AK36" s="132"/>
      <c r="AL36" s="133"/>
      <c r="AM36" s="134"/>
      <c r="AN36" s="132"/>
      <c r="AO36" s="133"/>
      <c r="AP36" s="134"/>
      <c r="AQ36" s="132"/>
      <c r="AR36" s="133"/>
    </row>
    <row r="37" spans="1:44" hidden="1">
      <c r="A37" s="9"/>
      <c r="B37" s="13" t="str">
        <f>Synthèse!$B$14</f>
        <v>Conception et réalisation des interfaces et flux de données</v>
      </c>
      <c r="C37" s="31" t="str">
        <f>Synthèse!$C$14</f>
        <v>Chantier 4</v>
      </c>
      <c r="D37" s="11">
        <f t="shared" si="8"/>
        <v>0</v>
      </c>
      <c r="E37" s="44">
        <f t="shared" si="9"/>
        <v>0</v>
      </c>
      <c r="F37" s="134"/>
      <c r="G37" s="132"/>
      <c r="H37" s="133"/>
      <c r="I37" s="134"/>
      <c r="J37" s="132"/>
      <c r="K37" s="133"/>
      <c r="L37" s="134"/>
      <c r="M37" s="132"/>
      <c r="N37" s="133"/>
      <c r="O37" s="134"/>
      <c r="P37" s="132"/>
      <c r="Q37" s="133"/>
      <c r="R37" s="134"/>
      <c r="S37" s="132"/>
      <c r="T37" s="133"/>
      <c r="U37" s="134"/>
      <c r="V37" s="132"/>
      <c r="W37" s="133"/>
      <c r="X37" s="134"/>
      <c r="Y37" s="132"/>
      <c r="Z37" s="133"/>
      <c r="AA37" s="134"/>
      <c r="AB37" s="132"/>
      <c r="AC37" s="133"/>
      <c r="AD37" s="134"/>
      <c r="AE37" s="132"/>
      <c r="AF37" s="133"/>
      <c r="AG37" s="134"/>
      <c r="AH37" s="132"/>
      <c r="AI37" s="133"/>
      <c r="AJ37" s="134"/>
      <c r="AK37" s="132"/>
      <c r="AL37" s="133"/>
      <c r="AM37" s="134"/>
      <c r="AN37" s="132"/>
      <c r="AO37" s="133"/>
      <c r="AP37" s="134"/>
      <c r="AQ37" s="132"/>
      <c r="AR37" s="133"/>
    </row>
    <row r="38" spans="1:44" hidden="1">
      <c r="A38" s="9"/>
      <c r="B38" s="13" t="str">
        <f>Synthèse!$B$15</f>
        <v xml:space="preserve">Reprise de données (création et chargement de 40 tests et 10 mises en situation) </v>
      </c>
      <c r="C38" s="31" t="str">
        <f>Synthèse!$C$15</f>
        <v>Chantier 5</v>
      </c>
      <c r="D38" s="11">
        <f t="shared" si="8"/>
        <v>0</v>
      </c>
      <c r="E38" s="44">
        <f t="shared" si="9"/>
        <v>0</v>
      </c>
      <c r="F38" s="134"/>
      <c r="G38" s="132"/>
      <c r="H38" s="133"/>
      <c r="I38" s="134"/>
      <c r="J38" s="132"/>
      <c r="K38" s="133"/>
      <c r="L38" s="134"/>
      <c r="M38" s="132"/>
      <c r="N38" s="133"/>
      <c r="O38" s="134"/>
      <c r="P38" s="132"/>
      <c r="Q38" s="133"/>
      <c r="R38" s="134"/>
      <c r="S38" s="132"/>
      <c r="T38" s="133"/>
      <c r="U38" s="134"/>
      <c r="V38" s="132"/>
      <c r="W38" s="133"/>
      <c r="X38" s="134"/>
      <c r="Y38" s="132"/>
      <c r="Z38" s="133"/>
      <c r="AA38" s="134"/>
      <c r="AB38" s="132"/>
      <c r="AC38" s="133"/>
      <c r="AD38" s="134"/>
      <c r="AE38" s="132"/>
      <c r="AF38" s="133"/>
      <c r="AG38" s="134"/>
      <c r="AH38" s="132"/>
      <c r="AI38" s="133"/>
      <c r="AJ38" s="134"/>
      <c r="AK38" s="132"/>
      <c r="AL38" s="133"/>
      <c r="AM38" s="134"/>
      <c r="AN38" s="132"/>
      <c r="AO38" s="133"/>
      <c r="AP38" s="134"/>
      <c r="AQ38" s="132"/>
      <c r="AR38" s="133"/>
    </row>
    <row r="39" spans="1:44" hidden="1">
      <c r="A39" s="9"/>
      <c r="B39" s="13" t="str">
        <f>Synthèse!$B$16</f>
        <v>Production des Reporting attendus</v>
      </c>
      <c r="C39" s="31" t="str">
        <f>Synthèse!$C$16</f>
        <v>Chantier 6</v>
      </c>
      <c r="D39" s="11">
        <f t="shared" si="8"/>
        <v>0</v>
      </c>
      <c r="E39" s="44">
        <f t="shared" si="9"/>
        <v>0</v>
      </c>
      <c r="F39" s="134"/>
      <c r="G39" s="132"/>
      <c r="H39" s="133"/>
      <c r="I39" s="134"/>
      <c r="J39" s="132"/>
      <c r="K39" s="133"/>
      <c r="L39" s="134"/>
      <c r="M39" s="132"/>
      <c r="N39" s="133"/>
      <c r="O39" s="134"/>
      <c r="P39" s="132"/>
      <c r="Q39" s="133"/>
      <c r="R39" s="134"/>
      <c r="S39" s="132"/>
      <c r="T39" s="133"/>
      <c r="U39" s="134"/>
      <c r="V39" s="132"/>
      <c r="W39" s="133"/>
      <c r="X39" s="134"/>
      <c r="Y39" s="132"/>
      <c r="Z39" s="133"/>
      <c r="AA39" s="134"/>
      <c r="AB39" s="132"/>
      <c r="AC39" s="133"/>
      <c r="AD39" s="134"/>
      <c r="AE39" s="132"/>
      <c r="AF39" s="133"/>
      <c r="AG39" s="134"/>
      <c r="AH39" s="132"/>
      <c r="AI39" s="133"/>
      <c r="AJ39" s="134"/>
      <c r="AK39" s="132"/>
      <c r="AL39" s="133"/>
      <c r="AM39" s="134"/>
      <c r="AN39" s="132"/>
      <c r="AO39" s="133"/>
      <c r="AP39" s="134"/>
      <c r="AQ39" s="132"/>
      <c r="AR39" s="133"/>
    </row>
    <row r="40" spans="1:44" hidden="1">
      <c r="A40" s="9"/>
      <c r="B40" s="13" t="str">
        <f>Synthèse!$B$17</f>
        <v>Test et recettes</v>
      </c>
      <c r="C40" s="31" t="str">
        <f>Synthèse!$C$17</f>
        <v>Chantier 7</v>
      </c>
      <c r="D40" s="11">
        <f t="shared" si="8"/>
        <v>0</v>
      </c>
      <c r="E40" s="44">
        <f t="shared" si="9"/>
        <v>0</v>
      </c>
      <c r="F40" s="134"/>
      <c r="G40" s="132"/>
      <c r="H40" s="133"/>
      <c r="I40" s="134"/>
      <c r="J40" s="132"/>
      <c r="K40" s="133"/>
      <c r="L40" s="134"/>
      <c r="M40" s="132"/>
      <c r="N40" s="133"/>
      <c r="O40" s="134"/>
      <c r="P40" s="132"/>
      <c r="Q40" s="133"/>
      <c r="R40" s="134"/>
      <c r="S40" s="132"/>
      <c r="T40" s="133"/>
      <c r="U40" s="134"/>
      <c r="V40" s="132"/>
      <c r="W40" s="133"/>
      <c r="X40" s="134"/>
      <c r="Y40" s="132"/>
      <c r="Z40" s="133"/>
      <c r="AA40" s="134"/>
      <c r="AB40" s="132"/>
      <c r="AC40" s="133"/>
      <c r="AD40" s="134"/>
      <c r="AE40" s="132"/>
      <c r="AF40" s="133"/>
      <c r="AG40" s="134"/>
      <c r="AH40" s="132"/>
      <c r="AI40" s="133"/>
      <c r="AJ40" s="134"/>
      <c r="AK40" s="132"/>
      <c r="AL40" s="133"/>
      <c r="AM40" s="134"/>
      <c r="AN40" s="132"/>
      <c r="AO40" s="133"/>
      <c r="AP40" s="134"/>
      <c r="AQ40" s="132"/>
      <c r="AR40" s="133"/>
    </row>
    <row r="41" spans="1:44" hidden="1">
      <c r="A41" s="9"/>
      <c r="B41" s="13" t="str">
        <f>Synthèse!$B$18</f>
        <v>Mise en production de la solution et VSR</v>
      </c>
      <c r="C41" s="31" t="str">
        <f>Synthèse!$C$18</f>
        <v>Chantier 8</v>
      </c>
      <c r="D41" s="11">
        <f t="shared" si="8"/>
        <v>0</v>
      </c>
      <c r="E41" s="44">
        <f t="shared" si="9"/>
        <v>0</v>
      </c>
      <c r="F41" s="141"/>
      <c r="G41" s="142"/>
      <c r="H41" s="143"/>
      <c r="I41" s="141"/>
      <c r="J41" s="142"/>
      <c r="K41" s="143"/>
      <c r="L41" s="141"/>
      <c r="M41" s="142"/>
      <c r="N41" s="143"/>
      <c r="O41" s="141"/>
      <c r="P41" s="142"/>
      <c r="Q41" s="143"/>
      <c r="R41" s="141"/>
      <c r="S41" s="142"/>
      <c r="T41" s="143"/>
      <c r="U41" s="141"/>
      <c r="V41" s="142"/>
      <c r="W41" s="143"/>
      <c r="X41" s="141"/>
      <c r="Y41" s="142"/>
      <c r="Z41" s="143"/>
      <c r="AA41" s="141"/>
      <c r="AB41" s="142"/>
      <c r="AC41" s="143"/>
      <c r="AD41" s="141"/>
      <c r="AE41" s="142"/>
      <c r="AF41" s="143"/>
      <c r="AG41" s="141"/>
      <c r="AH41" s="142"/>
      <c r="AI41" s="143"/>
      <c r="AJ41" s="141"/>
      <c r="AK41" s="142"/>
      <c r="AL41" s="143"/>
      <c r="AM41" s="141"/>
      <c r="AN41" s="142"/>
      <c r="AO41" s="143"/>
      <c r="AP41" s="141"/>
      <c r="AQ41" s="142"/>
      <c r="AR41" s="143"/>
    </row>
    <row r="42" spans="1:44" ht="15.75" hidden="1" thickBot="1">
      <c r="A42" s="9"/>
      <c r="B42" s="41" t="str">
        <f>Synthèse!$B$19</f>
        <v xml:space="preserve">Déploiement, Gestion des Habilitations et Conduite du Changement (dont formations) </v>
      </c>
      <c r="C42" s="42" t="str">
        <f>Synthèse!$C$19</f>
        <v>Chantier 9</v>
      </c>
      <c r="D42" s="43">
        <f t="shared" si="8"/>
        <v>0</v>
      </c>
      <c r="E42" s="45">
        <f t="shared" si="9"/>
        <v>0</v>
      </c>
      <c r="F42" s="138"/>
      <c r="G42" s="136"/>
      <c r="H42" s="137"/>
      <c r="I42" s="138"/>
      <c r="J42" s="136"/>
      <c r="K42" s="137"/>
      <c r="L42" s="138"/>
      <c r="M42" s="136"/>
      <c r="N42" s="137"/>
      <c r="O42" s="138"/>
      <c r="P42" s="136"/>
      <c r="Q42" s="137"/>
      <c r="R42" s="138"/>
      <c r="S42" s="136"/>
      <c r="T42" s="137"/>
      <c r="U42" s="138"/>
      <c r="V42" s="136"/>
      <c r="W42" s="137"/>
      <c r="X42" s="138"/>
      <c r="Y42" s="136"/>
      <c r="Z42" s="137"/>
      <c r="AA42" s="138"/>
      <c r="AB42" s="136"/>
      <c r="AC42" s="137"/>
      <c r="AD42" s="138"/>
      <c r="AE42" s="136"/>
      <c r="AF42" s="137"/>
      <c r="AG42" s="138"/>
      <c r="AH42" s="136"/>
      <c r="AI42" s="137"/>
      <c r="AJ42" s="138"/>
      <c r="AK42" s="136"/>
      <c r="AL42" s="137"/>
      <c r="AM42" s="138"/>
      <c r="AN42" s="136"/>
      <c r="AO42" s="137"/>
      <c r="AP42" s="138"/>
      <c r="AQ42" s="136"/>
      <c r="AR42" s="137"/>
    </row>
    <row r="43" spans="1:44" ht="15.75" hidden="1" thickBot="1">
      <c r="A43" s="9"/>
      <c r="B43" s="46" t="s">
        <v>114</v>
      </c>
      <c r="C43" s="56" t="str">
        <f>B31</f>
        <v>Année 3</v>
      </c>
      <c r="D43" s="55">
        <f>SUM(D34:D42)</f>
        <v>0</v>
      </c>
      <c r="E43" s="36">
        <f>SUM(E34:E42)</f>
        <v>0</v>
      </c>
    </row>
    <row r="44" spans="1:44" ht="15.75" hidden="1" thickBot="1"/>
    <row r="45" spans="1:44" s="9" customFormat="1" ht="28.5" hidden="1" customHeight="1">
      <c r="B45" s="412" t="s">
        <v>35</v>
      </c>
      <c r="C45" s="410" t="s">
        <v>106</v>
      </c>
      <c r="D45" s="410" t="s">
        <v>107</v>
      </c>
      <c r="E45" s="411" t="s">
        <v>108</v>
      </c>
      <c r="F45" s="412" t="str">
        <f>Profils!$B$11</f>
        <v>Directeur de Projet</v>
      </c>
      <c r="G45" s="410"/>
      <c r="H45" s="411"/>
      <c r="I45" s="412" t="str">
        <f>Profils!$B$12</f>
        <v>Formateur</v>
      </c>
      <c r="J45" s="410"/>
      <c r="K45" s="411"/>
      <c r="L45" s="412" t="str">
        <f>Profils!$B$13</f>
        <v>Chef de projet Fonctionnel</v>
      </c>
      <c r="M45" s="410"/>
      <c r="N45" s="411"/>
      <c r="O45" s="413" t="str">
        <f>Profils!$B$14</f>
        <v xml:space="preserve">Chef de projet technique </v>
      </c>
      <c r="P45" s="414"/>
      <c r="Q45" s="415"/>
      <c r="R45" s="413" t="str">
        <f>Profils!$B$15</f>
        <v xml:space="preserve">Consultant Sécurité </v>
      </c>
      <c r="S45" s="414"/>
      <c r="T45" s="415"/>
      <c r="U45" s="413" t="str">
        <f>Profils!$B$16</f>
        <v xml:space="preserve">Analyste Concepteur </v>
      </c>
      <c r="V45" s="414"/>
      <c r="W45" s="415"/>
      <c r="X45" s="413" t="str">
        <f>Profils!$B$17</f>
        <v>Développeur progiciel</v>
      </c>
      <c r="Y45" s="414"/>
      <c r="Z45" s="415"/>
      <c r="AA45" s="413" t="str">
        <f>Profils!$B$18</f>
        <v>Administrateur (Base de données,…)</v>
      </c>
      <c r="AB45" s="414"/>
      <c r="AC45" s="415"/>
      <c r="AD45" s="413" t="str">
        <f>Profils!$B$19</f>
        <v xml:space="preserve">Expert technique </v>
      </c>
      <c r="AE45" s="414"/>
      <c r="AF45" s="415"/>
      <c r="AG45" s="412" t="str">
        <f>Profils!$B$20</f>
        <v>Autre profil 1 (libellé à préciser)</v>
      </c>
      <c r="AH45" s="410"/>
      <c r="AI45" s="411"/>
      <c r="AJ45" s="412" t="str">
        <f>Profils!$B$21</f>
        <v>Autre profil 2 (libellé à préciser)</v>
      </c>
      <c r="AK45" s="410"/>
      <c r="AL45" s="411"/>
      <c r="AM45" s="412" t="str">
        <f>Profils!$B$22</f>
        <v>Autre profil 3 (libellé à préciser)</v>
      </c>
      <c r="AN45" s="410"/>
      <c r="AO45" s="411"/>
      <c r="AP45" s="409" t="str">
        <f>Profils!$B$23</f>
        <v>Autre profil 4 (libellé à préciser)</v>
      </c>
      <c r="AQ45" s="410"/>
      <c r="AR45" s="411"/>
    </row>
    <row r="46" spans="1:44" s="9" customFormat="1" ht="13.5" hidden="1" thickBot="1">
      <c r="B46" s="417"/>
      <c r="C46" s="416"/>
      <c r="D46" s="416"/>
      <c r="E46" s="418"/>
      <c r="F46" s="32" t="s">
        <v>109</v>
      </c>
      <c r="G46" s="33" t="s">
        <v>110</v>
      </c>
      <c r="H46" s="34" t="s">
        <v>111</v>
      </c>
      <c r="I46" s="32" t="s">
        <v>109</v>
      </c>
      <c r="J46" s="33" t="s">
        <v>110</v>
      </c>
      <c r="K46" s="34" t="s">
        <v>111</v>
      </c>
      <c r="L46" s="32" t="s">
        <v>109</v>
      </c>
      <c r="M46" s="33" t="s">
        <v>110</v>
      </c>
      <c r="N46" s="34" t="s">
        <v>111</v>
      </c>
      <c r="O46" s="32" t="s">
        <v>109</v>
      </c>
      <c r="P46" s="33" t="s">
        <v>110</v>
      </c>
      <c r="Q46" s="34" t="s">
        <v>111</v>
      </c>
      <c r="R46" s="32" t="s">
        <v>109</v>
      </c>
      <c r="S46" s="33" t="s">
        <v>110</v>
      </c>
      <c r="T46" s="34" t="s">
        <v>111</v>
      </c>
      <c r="U46" s="32" t="s">
        <v>109</v>
      </c>
      <c r="V46" s="33" t="s">
        <v>110</v>
      </c>
      <c r="W46" s="34" t="s">
        <v>111</v>
      </c>
      <c r="X46" s="32" t="s">
        <v>109</v>
      </c>
      <c r="Y46" s="33" t="s">
        <v>110</v>
      </c>
      <c r="Z46" s="34" t="s">
        <v>111</v>
      </c>
      <c r="AA46" s="32" t="s">
        <v>109</v>
      </c>
      <c r="AB46" s="33" t="s">
        <v>110</v>
      </c>
      <c r="AC46" s="34" t="s">
        <v>111</v>
      </c>
      <c r="AD46" s="32" t="s">
        <v>109</v>
      </c>
      <c r="AE46" s="33" t="s">
        <v>110</v>
      </c>
      <c r="AF46" s="34" t="s">
        <v>111</v>
      </c>
      <c r="AG46" s="32" t="s">
        <v>109</v>
      </c>
      <c r="AH46" s="33" t="s">
        <v>110</v>
      </c>
      <c r="AI46" s="34" t="s">
        <v>111</v>
      </c>
      <c r="AJ46" s="32" t="s">
        <v>109</v>
      </c>
      <c r="AK46" s="33" t="s">
        <v>110</v>
      </c>
      <c r="AL46" s="34" t="s">
        <v>111</v>
      </c>
      <c r="AM46" s="32" t="s">
        <v>109</v>
      </c>
      <c r="AN46" s="33" t="s">
        <v>110</v>
      </c>
      <c r="AO46" s="34" t="s">
        <v>111</v>
      </c>
      <c r="AP46" s="35" t="s">
        <v>109</v>
      </c>
      <c r="AQ46" s="33" t="s">
        <v>110</v>
      </c>
      <c r="AR46" s="34" t="s">
        <v>111</v>
      </c>
    </row>
    <row r="47" spans="1:44" s="9" customFormat="1" ht="12.75" hidden="1" customHeight="1">
      <c r="B47" s="53" t="s">
        <v>112</v>
      </c>
      <c r="C47" s="49" t="s">
        <v>113</v>
      </c>
      <c r="D47" s="48"/>
      <c r="E47" s="54"/>
      <c r="F47" s="40">
        <f>F33</f>
        <v>0</v>
      </c>
      <c r="G47" s="40">
        <f t="shared" ref="G47:AR47" si="10">G33</f>
        <v>0</v>
      </c>
      <c r="H47" s="40">
        <f t="shared" si="10"/>
        <v>0</v>
      </c>
      <c r="I47" s="40">
        <f t="shared" si="10"/>
        <v>0</v>
      </c>
      <c r="J47" s="40">
        <f t="shared" si="10"/>
        <v>0</v>
      </c>
      <c r="K47" s="40">
        <f t="shared" si="10"/>
        <v>0</v>
      </c>
      <c r="L47" s="40">
        <f t="shared" si="10"/>
        <v>0</v>
      </c>
      <c r="M47" s="40">
        <f t="shared" si="10"/>
        <v>0</v>
      </c>
      <c r="N47" s="40">
        <f t="shared" si="10"/>
        <v>0</v>
      </c>
      <c r="O47" s="40">
        <f t="shared" si="10"/>
        <v>0</v>
      </c>
      <c r="P47" s="40">
        <f t="shared" si="10"/>
        <v>0</v>
      </c>
      <c r="Q47" s="40">
        <f t="shared" si="10"/>
        <v>0</v>
      </c>
      <c r="R47" s="40">
        <f t="shared" si="10"/>
        <v>0</v>
      </c>
      <c r="S47" s="40">
        <f t="shared" si="10"/>
        <v>0</v>
      </c>
      <c r="T47" s="40">
        <f t="shared" si="10"/>
        <v>0</v>
      </c>
      <c r="U47" s="40">
        <f t="shared" si="10"/>
        <v>0</v>
      </c>
      <c r="V47" s="40">
        <f t="shared" si="10"/>
        <v>0</v>
      </c>
      <c r="W47" s="40">
        <f t="shared" si="10"/>
        <v>0</v>
      </c>
      <c r="X47" s="40">
        <f t="shared" si="10"/>
        <v>0</v>
      </c>
      <c r="Y47" s="40">
        <f t="shared" si="10"/>
        <v>0</v>
      </c>
      <c r="Z47" s="40">
        <f t="shared" si="10"/>
        <v>0</v>
      </c>
      <c r="AA47" s="40">
        <f t="shared" si="10"/>
        <v>0</v>
      </c>
      <c r="AB47" s="40">
        <f t="shared" si="10"/>
        <v>0</v>
      </c>
      <c r="AC47" s="40">
        <f t="shared" si="10"/>
        <v>0</v>
      </c>
      <c r="AD47" s="40">
        <f t="shared" si="10"/>
        <v>0</v>
      </c>
      <c r="AE47" s="40">
        <f t="shared" si="10"/>
        <v>0</v>
      </c>
      <c r="AF47" s="40">
        <f t="shared" si="10"/>
        <v>0</v>
      </c>
      <c r="AG47" s="40">
        <f t="shared" si="10"/>
        <v>0</v>
      </c>
      <c r="AH47" s="40">
        <f t="shared" si="10"/>
        <v>0</v>
      </c>
      <c r="AI47" s="40">
        <f t="shared" si="10"/>
        <v>0</v>
      </c>
      <c r="AJ47" s="40">
        <f t="shared" si="10"/>
        <v>0</v>
      </c>
      <c r="AK47" s="40">
        <f t="shared" si="10"/>
        <v>0</v>
      </c>
      <c r="AL47" s="40">
        <f t="shared" si="10"/>
        <v>0</v>
      </c>
      <c r="AM47" s="40">
        <f t="shared" si="10"/>
        <v>0</v>
      </c>
      <c r="AN47" s="40">
        <f t="shared" si="10"/>
        <v>0</v>
      </c>
      <c r="AO47" s="40">
        <f t="shared" si="10"/>
        <v>0</v>
      </c>
      <c r="AP47" s="40">
        <f t="shared" si="10"/>
        <v>0</v>
      </c>
      <c r="AQ47" s="40">
        <f t="shared" si="10"/>
        <v>0</v>
      </c>
      <c r="AR47" s="40">
        <f t="shared" si="10"/>
        <v>0</v>
      </c>
    </row>
    <row r="48" spans="1:44" hidden="1">
      <c r="A48" s="9"/>
      <c r="B48" s="13" t="str">
        <f>Synthèse!$B$11</f>
        <v>Cadrage</v>
      </c>
      <c r="C48" s="31" t="str">
        <f>Synthèse!$C$11</f>
        <v>Chantier 1</v>
      </c>
      <c r="D48" s="11">
        <f>SUM(F48:AR48)</f>
        <v>0</v>
      </c>
      <c r="E48" s="44">
        <f>SUMPRODUCT(F48:AR48,$F$5:$AR$5)</f>
        <v>0</v>
      </c>
      <c r="F48" s="134"/>
      <c r="G48" s="132"/>
      <c r="H48" s="133"/>
      <c r="I48" s="134"/>
      <c r="J48" s="132"/>
      <c r="K48" s="133"/>
      <c r="L48" s="134"/>
      <c r="M48" s="132"/>
      <c r="N48" s="133"/>
      <c r="O48" s="134"/>
      <c r="P48" s="132"/>
      <c r="Q48" s="133"/>
      <c r="R48" s="134"/>
      <c r="S48" s="132"/>
      <c r="T48" s="133"/>
      <c r="U48" s="134"/>
      <c r="V48" s="132"/>
      <c r="W48" s="133"/>
      <c r="X48" s="134"/>
      <c r="Y48" s="132"/>
      <c r="Z48" s="133"/>
      <c r="AA48" s="134"/>
      <c r="AB48" s="132"/>
      <c r="AC48" s="133"/>
      <c r="AD48" s="134"/>
      <c r="AE48" s="132"/>
      <c r="AF48" s="133"/>
      <c r="AG48" s="134"/>
      <c r="AH48" s="132"/>
      <c r="AI48" s="133"/>
      <c r="AJ48" s="134"/>
      <c r="AK48" s="132"/>
      <c r="AL48" s="133"/>
      <c r="AM48" s="134"/>
      <c r="AN48" s="132"/>
      <c r="AO48" s="133"/>
      <c r="AP48" s="134"/>
      <c r="AQ48" s="132"/>
      <c r="AR48" s="133"/>
    </row>
    <row r="49" spans="1:44" hidden="1">
      <c r="A49" s="9"/>
      <c r="B49" s="13" t="str">
        <f>Synthèse!$B$12</f>
        <v>Conception, y compris des architectures techniques, construction et modélisation de la cible</v>
      </c>
      <c r="C49" s="31" t="str">
        <f>Synthèse!$C$12</f>
        <v>Chantier 2</v>
      </c>
      <c r="D49" s="11">
        <f>SUM(F49:AR49)</f>
        <v>0</v>
      </c>
      <c r="E49" s="44">
        <f>SUMPRODUCT(F49:AR49,$F$5:$AR$5)</f>
        <v>0</v>
      </c>
      <c r="F49" s="134"/>
      <c r="G49" s="132"/>
      <c r="H49" s="133"/>
      <c r="I49" s="134"/>
      <c r="J49" s="132"/>
      <c r="K49" s="133"/>
      <c r="L49" s="134"/>
      <c r="M49" s="132"/>
      <c r="N49" s="133"/>
      <c r="O49" s="134"/>
      <c r="P49" s="132"/>
      <c r="Q49" s="133"/>
      <c r="R49" s="134"/>
      <c r="S49" s="132"/>
      <c r="T49" s="133"/>
      <c r="U49" s="134"/>
      <c r="V49" s="132"/>
      <c r="W49" s="133"/>
      <c r="X49" s="134"/>
      <c r="Y49" s="132"/>
      <c r="Z49" s="133"/>
      <c r="AA49" s="134"/>
      <c r="AB49" s="132"/>
      <c r="AC49" s="133"/>
      <c r="AD49" s="134"/>
      <c r="AE49" s="132"/>
      <c r="AF49" s="133"/>
      <c r="AG49" s="134"/>
      <c r="AH49" s="132"/>
      <c r="AI49" s="133"/>
      <c r="AJ49" s="134"/>
      <c r="AK49" s="132"/>
      <c r="AL49" s="133"/>
      <c r="AM49" s="134"/>
      <c r="AN49" s="132"/>
      <c r="AO49" s="133"/>
      <c r="AP49" s="134"/>
      <c r="AQ49" s="132"/>
      <c r="AR49" s="133"/>
    </row>
    <row r="50" spans="1:44" hidden="1">
      <c r="A50" s="9"/>
      <c r="B50" s="13" t="str">
        <f>Synthèse!$B$13</f>
        <v>Paramétrage de la solution</v>
      </c>
      <c r="C50" s="31" t="str">
        <f>Synthèse!$C$13</f>
        <v>Chantier 3</v>
      </c>
      <c r="D50" s="11">
        <f t="shared" ref="D50:D56" si="11">SUM(F50:AR50)</f>
        <v>0</v>
      </c>
      <c r="E50" s="44">
        <f t="shared" ref="E50:E56" si="12">SUMPRODUCT(F50:AR50,$F$5:$AR$5)</f>
        <v>0</v>
      </c>
      <c r="F50" s="134"/>
      <c r="G50" s="132"/>
      <c r="H50" s="133"/>
      <c r="I50" s="134"/>
      <c r="J50" s="132"/>
      <c r="K50" s="133"/>
      <c r="L50" s="134"/>
      <c r="M50" s="132"/>
      <c r="N50" s="133"/>
      <c r="O50" s="134"/>
      <c r="P50" s="132"/>
      <c r="Q50" s="133"/>
      <c r="R50" s="134"/>
      <c r="S50" s="132"/>
      <c r="T50" s="133"/>
      <c r="U50" s="134"/>
      <c r="V50" s="132"/>
      <c r="W50" s="133"/>
      <c r="X50" s="134"/>
      <c r="Y50" s="132"/>
      <c r="Z50" s="133"/>
      <c r="AA50" s="134"/>
      <c r="AB50" s="132"/>
      <c r="AC50" s="133"/>
      <c r="AD50" s="134"/>
      <c r="AE50" s="132"/>
      <c r="AF50" s="133"/>
      <c r="AG50" s="134"/>
      <c r="AH50" s="132"/>
      <c r="AI50" s="133"/>
      <c r="AJ50" s="134"/>
      <c r="AK50" s="132"/>
      <c r="AL50" s="133"/>
      <c r="AM50" s="134"/>
      <c r="AN50" s="132"/>
      <c r="AO50" s="133"/>
      <c r="AP50" s="134"/>
      <c r="AQ50" s="132"/>
      <c r="AR50" s="133"/>
    </row>
    <row r="51" spans="1:44" hidden="1">
      <c r="A51" s="9"/>
      <c r="B51" s="13" t="str">
        <f>Synthèse!$B$14</f>
        <v>Conception et réalisation des interfaces et flux de données</v>
      </c>
      <c r="C51" s="31" t="str">
        <f>Synthèse!$C$14</f>
        <v>Chantier 4</v>
      </c>
      <c r="D51" s="11">
        <f t="shared" si="11"/>
        <v>0</v>
      </c>
      <c r="E51" s="44">
        <f t="shared" si="12"/>
        <v>0</v>
      </c>
      <c r="F51" s="134"/>
      <c r="G51" s="132"/>
      <c r="H51" s="133"/>
      <c r="I51" s="134"/>
      <c r="J51" s="132"/>
      <c r="K51" s="133"/>
      <c r="L51" s="134"/>
      <c r="M51" s="132"/>
      <c r="N51" s="133"/>
      <c r="O51" s="134"/>
      <c r="P51" s="132"/>
      <c r="Q51" s="133"/>
      <c r="R51" s="134"/>
      <c r="S51" s="132"/>
      <c r="T51" s="133"/>
      <c r="U51" s="134"/>
      <c r="V51" s="132"/>
      <c r="W51" s="133"/>
      <c r="X51" s="134"/>
      <c r="Y51" s="132"/>
      <c r="Z51" s="133"/>
      <c r="AA51" s="134"/>
      <c r="AB51" s="132"/>
      <c r="AC51" s="133"/>
      <c r="AD51" s="134"/>
      <c r="AE51" s="132"/>
      <c r="AF51" s="133"/>
      <c r="AG51" s="134"/>
      <c r="AH51" s="132"/>
      <c r="AI51" s="133"/>
      <c r="AJ51" s="134"/>
      <c r="AK51" s="132"/>
      <c r="AL51" s="133"/>
      <c r="AM51" s="134"/>
      <c r="AN51" s="132"/>
      <c r="AO51" s="133"/>
      <c r="AP51" s="134"/>
      <c r="AQ51" s="132"/>
      <c r="AR51" s="133"/>
    </row>
    <row r="52" spans="1:44" hidden="1">
      <c r="A52" s="9"/>
      <c r="B52" s="13" t="str">
        <f>Synthèse!$B$15</f>
        <v xml:space="preserve">Reprise de données (création et chargement de 40 tests et 10 mises en situation) </v>
      </c>
      <c r="C52" s="31" t="str">
        <f>Synthèse!$C$15</f>
        <v>Chantier 5</v>
      </c>
      <c r="D52" s="11">
        <f t="shared" si="11"/>
        <v>0</v>
      </c>
      <c r="E52" s="44">
        <f t="shared" si="12"/>
        <v>0</v>
      </c>
      <c r="F52" s="134"/>
      <c r="G52" s="132"/>
      <c r="H52" s="133"/>
      <c r="I52" s="134"/>
      <c r="J52" s="132"/>
      <c r="K52" s="133"/>
      <c r="L52" s="134"/>
      <c r="M52" s="132"/>
      <c r="N52" s="133"/>
      <c r="O52" s="134"/>
      <c r="P52" s="132"/>
      <c r="Q52" s="133"/>
      <c r="R52" s="134"/>
      <c r="S52" s="132"/>
      <c r="T52" s="133"/>
      <c r="U52" s="134"/>
      <c r="V52" s="132"/>
      <c r="W52" s="133"/>
      <c r="X52" s="134"/>
      <c r="Y52" s="132"/>
      <c r="Z52" s="133"/>
      <c r="AA52" s="134"/>
      <c r="AB52" s="132"/>
      <c r="AC52" s="133"/>
      <c r="AD52" s="134"/>
      <c r="AE52" s="132"/>
      <c r="AF52" s="133"/>
      <c r="AG52" s="134"/>
      <c r="AH52" s="132"/>
      <c r="AI52" s="133"/>
      <c r="AJ52" s="134"/>
      <c r="AK52" s="132"/>
      <c r="AL52" s="133"/>
      <c r="AM52" s="134"/>
      <c r="AN52" s="132"/>
      <c r="AO52" s="133"/>
      <c r="AP52" s="134"/>
      <c r="AQ52" s="132"/>
      <c r="AR52" s="133"/>
    </row>
    <row r="53" spans="1:44" hidden="1">
      <c r="A53" s="9"/>
      <c r="B53" s="13" t="str">
        <f>Synthèse!$B$16</f>
        <v>Production des Reporting attendus</v>
      </c>
      <c r="C53" s="31" t="str">
        <f>Synthèse!$C$16</f>
        <v>Chantier 6</v>
      </c>
      <c r="D53" s="11">
        <f t="shared" si="11"/>
        <v>0</v>
      </c>
      <c r="E53" s="44">
        <f t="shared" si="12"/>
        <v>0</v>
      </c>
      <c r="F53" s="134"/>
      <c r="G53" s="132"/>
      <c r="H53" s="133"/>
      <c r="I53" s="134"/>
      <c r="J53" s="132"/>
      <c r="K53" s="133"/>
      <c r="L53" s="134"/>
      <c r="M53" s="132"/>
      <c r="N53" s="133"/>
      <c r="O53" s="134"/>
      <c r="P53" s="132"/>
      <c r="Q53" s="133"/>
      <c r="R53" s="134"/>
      <c r="S53" s="132"/>
      <c r="T53" s="133"/>
      <c r="U53" s="134"/>
      <c r="V53" s="132"/>
      <c r="W53" s="133"/>
      <c r="X53" s="134"/>
      <c r="Y53" s="132"/>
      <c r="Z53" s="133"/>
      <c r="AA53" s="134"/>
      <c r="AB53" s="132"/>
      <c r="AC53" s="133"/>
      <c r="AD53" s="134"/>
      <c r="AE53" s="132"/>
      <c r="AF53" s="133"/>
      <c r="AG53" s="134"/>
      <c r="AH53" s="132"/>
      <c r="AI53" s="133"/>
      <c r="AJ53" s="134"/>
      <c r="AK53" s="132"/>
      <c r="AL53" s="133"/>
      <c r="AM53" s="134"/>
      <c r="AN53" s="132"/>
      <c r="AO53" s="133"/>
      <c r="AP53" s="134"/>
      <c r="AQ53" s="132"/>
      <c r="AR53" s="133"/>
    </row>
    <row r="54" spans="1:44" hidden="1">
      <c r="A54" s="9"/>
      <c r="B54" s="13" t="str">
        <f>Synthèse!$B$17</f>
        <v>Test et recettes</v>
      </c>
      <c r="C54" s="31" t="str">
        <f>Synthèse!$C$17</f>
        <v>Chantier 7</v>
      </c>
      <c r="D54" s="11">
        <f t="shared" si="11"/>
        <v>0</v>
      </c>
      <c r="E54" s="44">
        <f t="shared" si="12"/>
        <v>0</v>
      </c>
      <c r="F54" s="134"/>
      <c r="G54" s="132"/>
      <c r="H54" s="133"/>
      <c r="I54" s="134"/>
      <c r="J54" s="132"/>
      <c r="K54" s="133"/>
      <c r="L54" s="134"/>
      <c r="M54" s="132"/>
      <c r="N54" s="133"/>
      <c r="O54" s="134"/>
      <c r="P54" s="132"/>
      <c r="Q54" s="133"/>
      <c r="R54" s="134"/>
      <c r="S54" s="132"/>
      <c r="T54" s="133"/>
      <c r="U54" s="134"/>
      <c r="V54" s="132"/>
      <c r="W54" s="133"/>
      <c r="X54" s="134"/>
      <c r="Y54" s="132"/>
      <c r="Z54" s="133"/>
      <c r="AA54" s="134"/>
      <c r="AB54" s="132"/>
      <c r="AC54" s="133"/>
      <c r="AD54" s="134"/>
      <c r="AE54" s="132"/>
      <c r="AF54" s="133"/>
      <c r="AG54" s="134"/>
      <c r="AH54" s="132"/>
      <c r="AI54" s="133"/>
      <c r="AJ54" s="134"/>
      <c r="AK54" s="132"/>
      <c r="AL54" s="133"/>
      <c r="AM54" s="134"/>
      <c r="AN54" s="132"/>
      <c r="AO54" s="133"/>
      <c r="AP54" s="134"/>
      <c r="AQ54" s="132"/>
      <c r="AR54" s="133"/>
    </row>
    <row r="55" spans="1:44" hidden="1">
      <c r="A55" s="9"/>
      <c r="B55" s="13" t="str">
        <f>Synthèse!$B$18</f>
        <v>Mise en production de la solution et VSR</v>
      </c>
      <c r="C55" s="31" t="str">
        <f>Synthèse!$C$18</f>
        <v>Chantier 8</v>
      </c>
      <c r="D55" s="11">
        <f t="shared" si="11"/>
        <v>0</v>
      </c>
      <c r="E55" s="44">
        <f t="shared" si="12"/>
        <v>0</v>
      </c>
      <c r="F55" s="141"/>
      <c r="G55" s="142"/>
      <c r="H55" s="143"/>
      <c r="I55" s="141"/>
      <c r="J55" s="142"/>
      <c r="K55" s="143"/>
      <c r="L55" s="141"/>
      <c r="M55" s="142"/>
      <c r="N55" s="143"/>
      <c r="O55" s="141"/>
      <c r="P55" s="142"/>
      <c r="Q55" s="143"/>
      <c r="R55" s="141"/>
      <c r="S55" s="142"/>
      <c r="T55" s="143"/>
      <c r="U55" s="141"/>
      <c r="V55" s="142"/>
      <c r="W55" s="143"/>
      <c r="X55" s="141"/>
      <c r="Y55" s="142"/>
      <c r="Z55" s="143"/>
      <c r="AA55" s="141"/>
      <c r="AB55" s="142"/>
      <c r="AC55" s="143"/>
      <c r="AD55" s="141"/>
      <c r="AE55" s="142"/>
      <c r="AF55" s="143"/>
      <c r="AG55" s="141"/>
      <c r="AH55" s="142"/>
      <c r="AI55" s="143"/>
      <c r="AJ55" s="141"/>
      <c r="AK55" s="142"/>
      <c r="AL55" s="143"/>
      <c r="AM55" s="141"/>
      <c r="AN55" s="142"/>
      <c r="AO55" s="143"/>
      <c r="AP55" s="141"/>
      <c r="AQ55" s="142"/>
      <c r="AR55" s="143"/>
    </row>
    <row r="56" spans="1:44" ht="15.75" hidden="1" thickBot="1">
      <c r="A56" s="9"/>
      <c r="B56" s="41" t="str">
        <f>Synthèse!$B$19</f>
        <v xml:space="preserve">Déploiement, Gestion des Habilitations et Conduite du Changement (dont formations) </v>
      </c>
      <c r="C56" s="42" t="str">
        <f>Synthèse!$C$19</f>
        <v>Chantier 9</v>
      </c>
      <c r="D56" s="43">
        <f t="shared" si="11"/>
        <v>0</v>
      </c>
      <c r="E56" s="45">
        <f t="shared" si="12"/>
        <v>0</v>
      </c>
      <c r="F56" s="138"/>
      <c r="G56" s="136"/>
      <c r="H56" s="137"/>
      <c r="I56" s="138"/>
      <c r="J56" s="136"/>
      <c r="K56" s="137"/>
      <c r="L56" s="138"/>
      <c r="M56" s="136"/>
      <c r="N56" s="137"/>
      <c r="O56" s="138"/>
      <c r="P56" s="136"/>
      <c r="Q56" s="137"/>
      <c r="R56" s="138"/>
      <c r="S56" s="136"/>
      <c r="T56" s="137"/>
      <c r="U56" s="138"/>
      <c r="V56" s="136"/>
      <c r="W56" s="137"/>
      <c r="X56" s="138"/>
      <c r="Y56" s="136"/>
      <c r="Z56" s="137"/>
      <c r="AA56" s="138"/>
      <c r="AB56" s="136"/>
      <c r="AC56" s="137"/>
      <c r="AD56" s="138"/>
      <c r="AE56" s="136"/>
      <c r="AF56" s="137"/>
      <c r="AG56" s="138"/>
      <c r="AH56" s="136"/>
      <c r="AI56" s="137"/>
      <c r="AJ56" s="138"/>
      <c r="AK56" s="136"/>
      <c r="AL56" s="137"/>
      <c r="AM56" s="138"/>
      <c r="AN56" s="136"/>
      <c r="AO56" s="137"/>
      <c r="AP56" s="138"/>
      <c r="AQ56" s="136"/>
      <c r="AR56" s="137"/>
    </row>
    <row r="57" spans="1:44" ht="15.75" hidden="1" thickBot="1">
      <c r="A57" s="9"/>
      <c r="B57" s="46" t="s">
        <v>114</v>
      </c>
      <c r="C57" s="56" t="str">
        <f>B45</f>
        <v>Année 4</v>
      </c>
      <c r="D57" s="55">
        <f>SUM(D48:D56)</f>
        <v>0</v>
      </c>
      <c r="E57" s="36">
        <f>SUM(E48:E56)</f>
        <v>0</v>
      </c>
    </row>
    <row r="58" spans="1:44" ht="15.75" hidden="1" thickBot="1"/>
    <row r="59" spans="1:44" s="9" customFormat="1" ht="28.5" hidden="1" customHeight="1">
      <c r="B59" s="412" t="s">
        <v>36</v>
      </c>
      <c r="C59" s="410" t="s">
        <v>106</v>
      </c>
      <c r="D59" s="410" t="s">
        <v>107</v>
      </c>
      <c r="E59" s="411" t="s">
        <v>108</v>
      </c>
      <c r="F59" s="412" t="str">
        <f>Profils!$B$11</f>
        <v>Directeur de Projet</v>
      </c>
      <c r="G59" s="410"/>
      <c r="H59" s="411"/>
      <c r="I59" s="412" t="str">
        <f>Profils!$B$12</f>
        <v>Formateur</v>
      </c>
      <c r="J59" s="410"/>
      <c r="K59" s="411"/>
      <c r="L59" s="412" t="str">
        <f>Profils!$B$13</f>
        <v>Chef de projet Fonctionnel</v>
      </c>
      <c r="M59" s="410"/>
      <c r="N59" s="411"/>
      <c r="O59" s="413" t="str">
        <f>Profils!$B$14</f>
        <v xml:space="preserve">Chef de projet technique </v>
      </c>
      <c r="P59" s="414"/>
      <c r="Q59" s="415"/>
      <c r="R59" s="413" t="str">
        <f>Profils!$B$15</f>
        <v xml:space="preserve">Consultant Sécurité </v>
      </c>
      <c r="S59" s="414"/>
      <c r="T59" s="415"/>
      <c r="U59" s="413" t="str">
        <f>Profils!$B$16</f>
        <v xml:space="preserve">Analyste Concepteur </v>
      </c>
      <c r="V59" s="414"/>
      <c r="W59" s="415"/>
      <c r="X59" s="413" t="str">
        <f>Profils!$B$17</f>
        <v>Développeur progiciel</v>
      </c>
      <c r="Y59" s="414"/>
      <c r="Z59" s="415"/>
      <c r="AA59" s="413" t="str">
        <f>Profils!$B$18</f>
        <v>Administrateur (Base de données,…)</v>
      </c>
      <c r="AB59" s="414"/>
      <c r="AC59" s="415"/>
      <c r="AD59" s="413" t="str">
        <f>Profils!$B$19</f>
        <v xml:space="preserve">Expert technique </v>
      </c>
      <c r="AE59" s="414"/>
      <c r="AF59" s="415"/>
      <c r="AG59" s="412" t="str">
        <f>Profils!$B$20</f>
        <v>Autre profil 1 (libellé à préciser)</v>
      </c>
      <c r="AH59" s="410"/>
      <c r="AI59" s="411"/>
      <c r="AJ59" s="412" t="str">
        <f>Profils!$B$21</f>
        <v>Autre profil 2 (libellé à préciser)</v>
      </c>
      <c r="AK59" s="410"/>
      <c r="AL59" s="411"/>
      <c r="AM59" s="412" t="str">
        <f>Profils!$B$22</f>
        <v>Autre profil 3 (libellé à préciser)</v>
      </c>
      <c r="AN59" s="410"/>
      <c r="AO59" s="411"/>
      <c r="AP59" s="409" t="str">
        <f>Profils!$B$23</f>
        <v>Autre profil 4 (libellé à préciser)</v>
      </c>
      <c r="AQ59" s="410"/>
      <c r="AR59" s="411"/>
    </row>
    <row r="60" spans="1:44" s="9" customFormat="1" ht="13.5" hidden="1" thickBot="1">
      <c r="B60" s="417"/>
      <c r="C60" s="416"/>
      <c r="D60" s="416"/>
      <c r="E60" s="418"/>
      <c r="F60" s="32" t="s">
        <v>109</v>
      </c>
      <c r="G60" s="33" t="s">
        <v>110</v>
      </c>
      <c r="H60" s="34" t="s">
        <v>111</v>
      </c>
      <c r="I60" s="32" t="s">
        <v>109</v>
      </c>
      <c r="J60" s="33" t="s">
        <v>110</v>
      </c>
      <c r="K60" s="34" t="s">
        <v>111</v>
      </c>
      <c r="L60" s="32" t="s">
        <v>109</v>
      </c>
      <c r="M60" s="33" t="s">
        <v>110</v>
      </c>
      <c r="N60" s="34" t="s">
        <v>111</v>
      </c>
      <c r="O60" s="32" t="s">
        <v>109</v>
      </c>
      <c r="P60" s="33" t="s">
        <v>110</v>
      </c>
      <c r="Q60" s="34" t="s">
        <v>111</v>
      </c>
      <c r="R60" s="32" t="s">
        <v>109</v>
      </c>
      <c r="S60" s="33" t="s">
        <v>110</v>
      </c>
      <c r="T60" s="34" t="s">
        <v>111</v>
      </c>
      <c r="U60" s="32" t="s">
        <v>109</v>
      </c>
      <c r="V60" s="33" t="s">
        <v>110</v>
      </c>
      <c r="W60" s="34" t="s">
        <v>111</v>
      </c>
      <c r="X60" s="32" t="s">
        <v>109</v>
      </c>
      <c r="Y60" s="33" t="s">
        <v>110</v>
      </c>
      <c r="Z60" s="34" t="s">
        <v>111</v>
      </c>
      <c r="AA60" s="32" t="s">
        <v>109</v>
      </c>
      <c r="AB60" s="33" t="s">
        <v>110</v>
      </c>
      <c r="AC60" s="34" t="s">
        <v>111</v>
      </c>
      <c r="AD60" s="32" t="s">
        <v>109</v>
      </c>
      <c r="AE60" s="33" t="s">
        <v>110</v>
      </c>
      <c r="AF60" s="34" t="s">
        <v>111</v>
      </c>
      <c r="AG60" s="32" t="s">
        <v>109</v>
      </c>
      <c r="AH60" s="33" t="s">
        <v>110</v>
      </c>
      <c r="AI60" s="34" t="s">
        <v>111</v>
      </c>
      <c r="AJ60" s="32" t="s">
        <v>109</v>
      </c>
      <c r="AK60" s="33" t="s">
        <v>110</v>
      </c>
      <c r="AL60" s="34" t="s">
        <v>111</v>
      </c>
      <c r="AM60" s="32" t="s">
        <v>109</v>
      </c>
      <c r="AN60" s="33" t="s">
        <v>110</v>
      </c>
      <c r="AO60" s="34" t="s">
        <v>111</v>
      </c>
      <c r="AP60" s="35" t="s">
        <v>109</v>
      </c>
      <c r="AQ60" s="33" t="s">
        <v>110</v>
      </c>
      <c r="AR60" s="34" t="s">
        <v>111</v>
      </c>
    </row>
    <row r="61" spans="1:44" s="9" customFormat="1" ht="12.75" hidden="1" customHeight="1">
      <c r="B61" s="53" t="s">
        <v>112</v>
      </c>
      <c r="C61" s="49" t="s">
        <v>113</v>
      </c>
      <c r="D61" s="48"/>
      <c r="E61" s="54"/>
      <c r="F61" s="40">
        <f>F47</f>
        <v>0</v>
      </c>
      <c r="G61" s="40">
        <f t="shared" ref="G61:AR61" si="13">G47</f>
        <v>0</v>
      </c>
      <c r="H61" s="40">
        <f t="shared" si="13"/>
        <v>0</v>
      </c>
      <c r="I61" s="40">
        <f t="shared" si="13"/>
        <v>0</v>
      </c>
      <c r="J61" s="40">
        <f t="shared" si="13"/>
        <v>0</v>
      </c>
      <c r="K61" s="40">
        <f t="shared" si="13"/>
        <v>0</v>
      </c>
      <c r="L61" s="40">
        <f t="shared" si="13"/>
        <v>0</v>
      </c>
      <c r="M61" s="40">
        <f t="shared" si="13"/>
        <v>0</v>
      </c>
      <c r="N61" s="40">
        <f t="shared" si="13"/>
        <v>0</v>
      </c>
      <c r="O61" s="40">
        <f t="shared" si="13"/>
        <v>0</v>
      </c>
      <c r="P61" s="40">
        <f t="shared" si="13"/>
        <v>0</v>
      </c>
      <c r="Q61" s="40">
        <f t="shared" si="13"/>
        <v>0</v>
      </c>
      <c r="R61" s="40">
        <f t="shared" si="13"/>
        <v>0</v>
      </c>
      <c r="S61" s="40">
        <f t="shared" si="13"/>
        <v>0</v>
      </c>
      <c r="T61" s="40">
        <f t="shared" si="13"/>
        <v>0</v>
      </c>
      <c r="U61" s="40">
        <f t="shared" si="13"/>
        <v>0</v>
      </c>
      <c r="V61" s="40">
        <f t="shared" si="13"/>
        <v>0</v>
      </c>
      <c r="W61" s="40">
        <f t="shared" si="13"/>
        <v>0</v>
      </c>
      <c r="X61" s="40">
        <f t="shared" si="13"/>
        <v>0</v>
      </c>
      <c r="Y61" s="40">
        <f t="shared" si="13"/>
        <v>0</v>
      </c>
      <c r="Z61" s="40">
        <f t="shared" si="13"/>
        <v>0</v>
      </c>
      <c r="AA61" s="40">
        <f t="shared" si="13"/>
        <v>0</v>
      </c>
      <c r="AB61" s="40">
        <f t="shared" si="13"/>
        <v>0</v>
      </c>
      <c r="AC61" s="40">
        <f t="shared" si="13"/>
        <v>0</v>
      </c>
      <c r="AD61" s="40">
        <f t="shared" si="13"/>
        <v>0</v>
      </c>
      <c r="AE61" s="40">
        <f t="shared" si="13"/>
        <v>0</v>
      </c>
      <c r="AF61" s="40">
        <f t="shared" si="13"/>
        <v>0</v>
      </c>
      <c r="AG61" s="40">
        <f t="shared" si="13"/>
        <v>0</v>
      </c>
      <c r="AH61" s="40">
        <f t="shared" si="13"/>
        <v>0</v>
      </c>
      <c r="AI61" s="40">
        <f t="shared" si="13"/>
        <v>0</v>
      </c>
      <c r="AJ61" s="40">
        <f t="shared" si="13"/>
        <v>0</v>
      </c>
      <c r="AK61" s="40">
        <f t="shared" si="13"/>
        <v>0</v>
      </c>
      <c r="AL61" s="40">
        <f t="shared" si="13"/>
        <v>0</v>
      </c>
      <c r="AM61" s="40">
        <f t="shared" si="13"/>
        <v>0</v>
      </c>
      <c r="AN61" s="40">
        <f t="shared" si="13"/>
        <v>0</v>
      </c>
      <c r="AO61" s="40">
        <f t="shared" si="13"/>
        <v>0</v>
      </c>
      <c r="AP61" s="40">
        <f t="shared" si="13"/>
        <v>0</v>
      </c>
      <c r="AQ61" s="40">
        <f t="shared" si="13"/>
        <v>0</v>
      </c>
      <c r="AR61" s="40">
        <f t="shared" si="13"/>
        <v>0</v>
      </c>
    </row>
    <row r="62" spans="1:44" hidden="1">
      <c r="A62" s="9"/>
      <c r="B62" s="13" t="str">
        <f>Synthèse!$B$11</f>
        <v>Cadrage</v>
      </c>
      <c r="C62" s="31" t="str">
        <f>Synthèse!$C$11</f>
        <v>Chantier 1</v>
      </c>
      <c r="D62" s="11">
        <f>SUM(F62:AR62)</f>
        <v>0</v>
      </c>
      <c r="E62" s="44">
        <f>SUMPRODUCT(F62:AR62,$F$5:$AR$5)</f>
        <v>0</v>
      </c>
      <c r="F62" s="134"/>
      <c r="G62" s="132"/>
      <c r="H62" s="133"/>
      <c r="I62" s="134"/>
      <c r="J62" s="132"/>
      <c r="K62" s="133"/>
      <c r="L62" s="134"/>
      <c r="M62" s="132"/>
      <c r="N62" s="133"/>
      <c r="O62" s="134"/>
      <c r="P62" s="132"/>
      <c r="Q62" s="133"/>
      <c r="R62" s="134"/>
      <c r="S62" s="132"/>
      <c r="T62" s="133"/>
      <c r="U62" s="134"/>
      <c r="V62" s="132"/>
      <c r="W62" s="133"/>
      <c r="X62" s="134"/>
      <c r="Y62" s="132"/>
      <c r="Z62" s="133"/>
      <c r="AA62" s="134"/>
      <c r="AB62" s="132"/>
      <c r="AC62" s="133"/>
      <c r="AD62" s="134"/>
      <c r="AE62" s="132"/>
      <c r="AF62" s="133"/>
      <c r="AG62" s="134"/>
      <c r="AH62" s="132"/>
      <c r="AI62" s="133"/>
      <c r="AJ62" s="134"/>
      <c r="AK62" s="132"/>
      <c r="AL62" s="133"/>
      <c r="AM62" s="134"/>
      <c r="AN62" s="132"/>
      <c r="AO62" s="133"/>
      <c r="AP62" s="134"/>
      <c r="AQ62" s="132"/>
      <c r="AR62" s="133"/>
    </row>
    <row r="63" spans="1:44" hidden="1">
      <c r="A63" s="9"/>
      <c r="B63" s="13" t="str">
        <f>Synthèse!$B$12</f>
        <v>Conception, y compris des architectures techniques, construction et modélisation de la cible</v>
      </c>
      <c r="C63" s="31" t="str">
        <f>Synthèse!$C$12</f>
        <v>Chantier 2</v>
      </c>
      <c r="D63" s="11">
        <f>SUM(F63:AR63)</f>
        <v>0</v>
      </c>
      <c r="E63" s="44">
        <f>SUMPRODUCT(F63:AR63,$F$5:$AR$5)</f>
        <v>0</v>
      </c>
      <c r="F63" s="134"/>
      <c r="G63" s="132"/>
      <c r="H63" s="133"/>
      <c r="I63" s="134"/>
      <c r="J63" s="132"/>
      <c r="K63" s="133"/>
      <c r="L63" s="134"/>
      <c r="M63" s="132"/>
      <c r="N63" s="133"/>
      <c r="O63" s="134"/>
      <c r="P63" s="132"/>
      <c r="Q63" s="133"/>
      <c r="R63" s="134"/>
      <c r="S63" s="132"/>
      <c r="T63" s="133"/>
      <c r="U63" s="134"/>
      <c r="V63" s="132"/>
      <c r="W63" s="133"/>
      <c r="X63" s="134"/>
      <c r="Y63" s="132"/>
      <c r="Z63" s="133"/>
      <c r="AA63" s="134"/>
      <c r="AB63" s="132"/>
      <c r="AC63" s="133"/>
      <c r="AD63" s="134"/>
      <c r="AE63" s="132"/>
      <c r="AF63" s="133"/>
      <c r="AG63" s="134"/>
      <c r="AH63" s="132"/>
      <c r="AI63" s="133"/>
      <c r="AJ63" s="134"/>
      <c r="AK63" s="132"/>
      <c r="AL63" s="133"/>
      <c r="AM63" s="134"/>
      <c r="AN63" s="132"/>
      <c r="AO63" s="133"/>
      <c r="AP63" s="134"/>
      <c r="AQ63" s="132"/>
      <c r="AR63" s="133"/>
    </row>
    <row r="64" spans="1:44" hidden="1">
      <c r="A64" s="9"/>
      <c r="B64" s="13" t="str">
        <f>Synthèse!$B$13</f>
        <v>Paramétrage de la solution</v>
      </c>
      <c r="C64" s="31" t="str">
        <f>Synthèse!$C$13</f>
        <v>Chantier 3</v>
      </c>
      <c r="D64" s="11">
        <f t="shared" ref="D64:D70" si="14">SUM(F64:AR64)</f>
        <v>0</v>
      </c>
      <c r="E64" s="44">
        <f t="shared" ref="E64:E70" si="15">SUMPRODUCT(F64:AR64,$F$5:$AR$5)</f>
        <v>0</v>
      </c>
      <c r="F64" s="134"/>
      <c r="G64" s="132"/>
      <c r="H64" s="133"/>
      <c r="I64" s="134"/>
      <c r="J64" s="132"/>
      <c r="K64" s="133"/>
      <c r="L64" s="134"/>
      <c r="M64" s="132"/>
      <c r="N64" s="133"/>
      <c r="O64" s="134"/>
      <c r="P64" s="132"/>
      <c r="Q64" s="133"/>
      <c r="R64" s="134"/>
      <c r="S64" s="132"/>
      <c r="T64" s="133"/>
      <c r="U64" s="134"/>
      <c r="V64" s="132"/>
      <c r="W64" s="133"/>
      <c r="X64" s="134"/>
      <c r="Y64" s="132"/>
      <c r="Z64" s="133"/>
      <c r="AA64" s="134"/>
      <c r="AB64" s="132"/>
      <c r="AC64" s="133"/>
      <c r="AD64" s="134"/>
      <c r="AE64" s="132"/>
      <c r="AF64" s="133"/>
      <c r="AG64" s="134"/>
      <c r="AH64" s="132"/>
      <c r="AI64" s="133"/>
      <c r="AJ64" s="134"/>
      <c r="AK64" s="132"/>
      <c r="AL64" s="133"/>
      <c r="AM64" s="134"/>
      <c r="AN64" s="132"/>
      <c r="AO64" s="133"/>
      <c r="AP64" s="134"/>
      <c r="AQ64" s="132"/>
      <c r="AR64" s="133"/>
    </row>
    <row r="65" spans="1:44" hidden="1">
      <c r="A65" s="9"/>
      <c r="B65" s="13" t="str">
        <f>Synthèse!$B$14</f>
        <v>Conception et réalisation des interfaces et flux de données</v>
      </c>
      <c r="C65" s="31" t="str">
        <f>Synthèse!$C$14</f>
        <v>Chantier 4</v>
      </c>
      <c r="D65" s="11">
        <f t="shared" si="14"/>
        <v>0</v>
      </c>
      <c r="E65" s="44">
        <f t="shared" si="15"/>
        <v>0</v>
      </c>
      <c r="F65" s="134"/>
      <c r="G65" s="132"/>
      <c r="H65" s="133"/>
      <c r="I65" s="134"/>
      <c r="J65" s="132"/>
      <c r="K65" s="133"/>
      <c r="L65" s="134"/>
      <c r="M65" s="132"/>
      <c r="N65" s="133"/>
      <c r="O65" s="134"/>
      <c r="P65" s="132"/>
      <c r="Q65" s="133"/>
      <c r="R65" s="134"/>
      <c r="S65" s="132"/>
      <c r="T65" s="133"/>
      <c r="U65" s="134"/>
      <c r="V65" s="132"/>
      <c r="W65" s="133"/>
      <c r="X65" s="134"/>
      <c r="Y65" s="132"/>
      <c r="Z65" s="133"/>
      <c r="AA65" s="134"/>
      <c r="AB65" s="132"/>
      <c r="AC65" s="133"/>
      <c r="AD65" s="134"/>
      <c r="AE65" s="132"/>
      <c r="AF65" s="133"/>
      <c r="AG65" s="134"/>
      <c r="AH65" s="132"/>
      <c r="AI65" s="133"/>
      <c r="AJ65" s="134"/>
      <c r="AK65" s="132"/>
      <c r="AL65" s="133"/>
      <c r="AM65" s="134"/>
      <c r="AN65" s="132"/>
      <c r="AO65" s="133"/>
      <c r="AP65" s="134"/>
      <c r="AQ65" s="132"/>
      <c r="AR65" s="133"/>
    </row>
    <row r="66" spans="1:44" hidden="1">
      <c r="A66" s="9"/>
      <c r="B66" s="13" t="str">
        <f>Synthèse!$B$15</f>
        <v xml:space="preserve">Reprise de données (création et chargement de 40 tests et 10 mises en situation) </v>
      </c>
      <c r="C66" s="31" t="str">
        <f>Synthèse!$C$15</f>
        <v>Chantier 5</v>
      </c>
      <c r="D66" s="11">
        <f t="shared" si="14"/>
        <v>0</v>
      </c>
      <c r="E66" s="44">
        <f t="shared" si="15"/>
        <v>0</v>
      </c>
      <c r="F66" s="134"/>
      <c r="G66" s="132"/>
      <c r="H66" s="133"/>
      <c r="I66" s="134"/>
      <c r="J66" s="132"/>
      <c r="K66" s="133"/>
      <c r="L66" s="134"/>
      <c r="M66" s="132"/>
      <c r="N66" s="133"/>
      <c r="O66" s="134"/>
      <c r="P66" s="132"/>
      <c r="Q66" s="133"/>
      <c r="R66" s="134"/>
      <c r="S66" s="132"/>
      <c r="T66" s="133"/>
      <c r="U66" s="134"/>
      <c r="V66" s="132"/>
      <c r="W66" s="133"/>
      <c r="X66" s="134"/>
      <c r="Y66" s="132"/>
      <c r="Z66" s="133"/>
      <c r="AA66" s="134"/>
      <c r="AB66" s="132"/>
      <c r="AC66" s="133"/>
      <c r="AD66" s="134"/>
      <c r="AE66" s="132"/>
      <c r="AF66" s="133"/>
      <c r="AG66" s="134"/>
      <c r="AH66" s="132"/>
      <c r="AI66" s="133"/>
      <c r="AJ66" s="134"/>
      <c r="AK66" s="132"/>
      <c r="AL66" s="133"/>
      <c r="AM66" s="134"/>
      <c r="AN66" s="132"/>
      <c r="AO66" s="133"/>
      <c r="AP66" s="134"/>
      <c r="AQ66" s="132"/>
      <c r="AR66" s="133"/>
    </row>
    <row r="67" spans="1:44" hidden="1">
      <c r="A67" s="9"/>
      <c r="B67" s="13" t="str">
        <f>Synthèse!$B$16</f>
        <v>Production des Reporting attendus</v>
      </c>
      <c r="C67" s="31" t="str">
        <f>Synthèse!$C$16</f>
        <v>Chantier 6</v>
      </c>
      <c r="D67" s="11">
        <f t="shared" si="14"/>
        <v>0</v>
      </c>
      <c r="E67" s="44">
        <f t="shared" si="15"/>
        <v>0</v>
      </c>
      <c r="F67" s="134"/>
      <c r="G67" s="132"/>
      <c r="H67" s="133"/>
      <c r="I67" s="134"/>
      <c r="J67" s="132"/>
      <c r="K67" s="133"/>
      <c r="L67" s="134"/>
      <c r="M67" s="132"/>
      <c r="N67" s="133"/>
      <c r="O67" s="134"/>
      <c r="P67" s="132"/>
      <c r="Q67" s="133"/>
      <c r="R67" s="134"/>
      <c r="S67" s="132"/>
      <c r="T67" s="133"/>
      <c r="U67" s="134"/>
      <c r="V67" s="132"/>
      <c r="W67" s="133"/>
      <c r="X67" s="134"/>
      <c r="Y67" s="132"/>
      <c r="Z67" s="133"/>
      <c r="AA67" s="134"/>
      <c r="AB67" s="132"/>
      <c r="AC67" s="133"/>
      <c r="AD67" s="134"/>
      <c r="AE67" s="132"/>
      <c r="AF67" s="133"/>
      <c r="AG67" s="134"/>
      <c r="AH67" s="132"/>
      <c r="AI67" s="133"/>
      <c r="AJ67" s="134"/>
      <c r="AK67" s="132"/>
      <c r="AL67" s="133"/>
      <c r="AM67" s="134"/>
      <c r="AN67" s="132"/>
      <c r="AO67" s="133"/>
      <c r="AP67" s="134"/>
      <c r="AQ67" s="132"/>
      <c r="AR67" s="133"/>
    </row>
    <row r="68" spans="1:44" hidden="1">
      <c r="A68" s="9"/>
      <c r="B68" s="13" t="str">
        <f>Synthèse!$B$17</f>
        <v>Test et recettes</v>
      </c>
      <c r="C68" s="31" t="str">
        <f>Synthèse!$C$17</f>
        <v>Chantier 7</v>
      </c>
      <c r="D68" s="11">
        <f t="shared" si="14"/>
        <v>0</v>
      </c>
      <c r="E68" s="44">
        <f t="shared" si="15"/>
        <v>0</v>
      </c>
      <c r="F68" s="134"/>
      <c r="G68" s="132"/>
      <c r="H68" s="133"/>
      <c r="I68" s="134"/>
      <c r="J68" s="132"/>
      <c r="K68" s="133"/>
      <c r="L68" s="134"/>
      <c r="M68" s="132"/>
      <c r="N68" s="133"/>
      <c r="O68" s="134"/>
      <c r="P68" s="132"/>
      <c r="Q68" s="133"/>
      <c r="R68" s="134"/>
      <c r="S68" s="132"/>
      <c r="T68" s="133"/>
      <c r="U68" s="134"/>
      <c r="V68" s="132"/>
      <c r="W68" s="133"/>
      <c r="X68" s="134"/>
      <c r="Y68" s="132"/>
      <c r="Z68" s="133"/>
      <c r="AA68" s="134"/>
      <c r="AB68" s="132"/>
      <c r="AC68" s="133"/>
      <c r="AD68" s="134"/>
      <c r="AE68" s="132"/>
      <c r="AF68" s="133"/>
      <c r="AG68" s="134"/>
      <c r="AH68" s="132"/>
      <c r="AI68" s="133"/>
      <c r="AJ68" s="134"/>
      <c r="AK68" s="132"/>
      <c r="AL68" s="133"/>
      <c r="AM68" s="134"/>
      <c r="AN68" s="132"/>
      <c r="AO68" s="133"/>
      <c r="AP68" s="134"/>
      <c r="AQ68" s="132"/>
      <c r="AR68" s="133"/>
    </row>
    <row r="69" spans="1:44" hidden="1">
      <c r="A69" s="9"/>
      <c r="B69" s="13" t="str">
        <f>Synthèse!$B$18</f>
        <v>Mise en production de la solution et VSR</v>
      </c>
      <c r="C69" s="31" t="str">
        <f>Synthèse!$C$18</f>
        <v>Chantier 8</v>
      </c>
      <c r="D69" s="11">
        <f t="shared" si="14"/>
        <v>0</v>
      </c>
      <c r="E69" s="44">
        <f t="shared" si="15"/>
        <v>0</v>
      </c>
      <c r="F69" s="141"/>
      <c r="G69" s="142"/>
      <c r="H69" s="143"/>
      <c r="I69" s="141"/>
      <c r="J69" s="142"/>
      <c r="K69" s="143"/>
      <c r="L69" s="141"/>
      <c r="M69" s="142"/>
      <c r="N69" s="143"/>
      <c r="O69" s="141"/>
      <c r="P69" s="142"/>
      <c r="Q69" s="143"/>
      <c r="R69" s="141"/>
      <c r="S69" s="142"/>
      <c r="T69" s="143"/>
      <c r="U69" s="141"/>
      <c r="V69" s="142"/>
      <c r="W69" s="143"/>
      <c r="X69" s="141"/>
      <c r="Y69" s="142"/>
      <c r="Z69" s="143"/>
      <c r="AA69" s="141"/>
      <c r="AB69" s="142"/>
      <c r="AC69" s="143"/>
      <c r="AD69" s="141"/>
      <c r="AE69" s="142"/>
      <c r="AF69" s="143"/>
      <c r="AG69" s="141"/>
      <c r="AH69" s="142"/>
      <c r="AI69" s="143"/>
      <c r="AJ69" s="141"/>
      <c r="AK69" s="142"/>
      <c r="AL69" s="143"/>
      <c r="AM69" s="141"/>
      <c r="AN69" s="142"/>
      <c r="AO69" s="143"/>
      <c r="AP69" s="141"/>
      <c r="AQ69" s="142"/>
      <c r="AR69" s="143"/>
    </row>
    <row r="70" spans="1:44" ht="15.75" hidden="1" thickBot="1">
      <c r="A70" s="9"/>
      <c r="B70" s="41" t="str">
        <f>Synthèse!$B$19</f>
        <v xml:space="preserve">Déploiement, Gestion des Habilitations et Conduite du Changement (dont formations) </v>
      </c>
      <c r="C70" s="42" t="str">
        <f>Synthèse!$C$19</f>
        <v>Chantier 9</v>
      </c>
      <c r="D70" s="43">
        <f t="shared" si="14"/>
        <v>0</v>
      </c>
      <c r="E70" s="45">
        <f t="shared" si="15"/>
        <v>0</v>
      </c>
      <c r="F70" s="138"/>
      <c r="G70" s="136"/>
      <c r="H70" s="137"/>
      <c r="I70" s="138"/>
      <c r="J70" s="136"/>
      <c r="K70" s="137"/>
      <c r="L70" s="138"/>
      <c r="M70" s="136"/>
      <c r="N70" s="137"/>
      <c r="O70" s="138"/>
      <c r="P70" s="136"/>
      <c r="Q70" s="137"/>
      <c r="R70" s="138"/>
      <c r="S70" s="136"/>
      <c r="T70" s="137"/>
      <c r="U70" s="138"/>
      <c r="V70" s="136"/>
      <c r="W70" s="137"/>
      <c r="X70" s="138"/>
      <c r="Y70" s="136"/>
      <c r="Z70" s="137"/>
      <c r="AA70" s="138"/>
      <c r="AB70" s="136"/>
      <c r="AC70" s="137"/>
      <c r="AD70" s="138"/>
      <c r="AE70" s="136"/>
      <c r="AF70" s="137"/>
      <c r="AG70" s="138"/>
      <c r="AH70" s="136"/>
      <c r="AI70" s="137"/>
      <c r="AJ70" s="138"/>
      <c r="AK70" s="136"/>
      <c r="AL70" s="137"/>
      <c r="AM70" s="138"/>
      <c r="AN70" s="136"/>
      <c r="AO70" s="137"/>
      <c r="AP70" s="138"/>
      <c r="AQ70" s="136"/>
      <c r="AR70" s="137"/>
    </row>
    <row r="71" spans="1:44" ht="15.75" hidden="1" thickBot="1">
      <c r="A71" s="9"/>
      <c r="B71" s="46" t="s">
        <v>114</v>
      </c>
      <c r="C71" s="56" t="str">
        <f>B59</f>
        <v>Année 5</v>
      </c>
      <c r="D71" s="55">
        <f>SUM(D62:D70)</f>
        <v>0</v>
      </c>
      <c r="E71" s="36">
        <f>SUM(E62:E70)</f>
        <v>0</v>
      </c>
    </row>
  </sheetData>
  <mergeCells count="86">
    <mergeCell ref="R59:T59"/>
    <mergeCell ref="U59:W59"/>
    <mergeCell ref="X59:Z59"/>
    <mergeCell ref="AA59:AC59"/>
    <mergeCell ref="AD59:AF59"/>
    <mergeCell ref="B59:B60"/>
    <mergeCell ref="C59:C60"/>
    <mergeCell ref="D59:D60"/>
    <mergeCell ref="E59:E60"/>
    <mergeCell ref="F59:H59"/>
    <mergeCell ref="AG59:AI59"/>
    <mergeCell ref="AJ59:AL59"/>
    <mergeCell ref="AM59:AO59"/>
    <mergeCell ref="AP59:AR59"/>
    <mergeCell ref="I45:K45"/>
    <mergeCell ref="L45:N45"/>
    <mergeCell ref="O45:Q45"/>
    <mergeCell ref="R45:T45"/>
    <mergeCell ref="AD45:AF45"/>
    <mergeCell ref="AG45:AI45"/>
    <mergeCell ref="AJ45:AL45"/>
    <mergeCell ref="AM45:AO45"/>
    <mergeCell ref="AP45:AR45"/>
    <mergeCell ref="I59:K59"/>
    <mergeCell ref="L59:N59"/>
    <mergeCell ref="O59:Q59"/>
    <mergeCell ref="B31:B32"/>
    <mergeCell ref="C31:C32"/>
    <mergeCell ref="D31:D32"/>
    <mergeCell ref="E31:E32"/>
    <mergeCell ref="F31:H31"/>
    <mergeCell ref="I31:K31"/>
    <mergeCell ref="L31:N31"/>
    <mergeCell ref="O31:Q31"/>
    <mergeCell ref="AA45:AC45"/>
    <mergeCell ref="R31:T31"/>
    <mergeCell ref="U31:W31"/>
    <mergeCell ref="X31:Z31"/>
    <mergeCell ref="AA31:AC31"/>
    <mergeCell ref="B45:B46"/>
    <mergeCell ref="C45:C46"/>
    <mergeCell ref="D45:D46"/>
    <mergeCell ref="E45:E46"/>
    <mergeCell ref="F45:H45"/>
    <mergeCell ref="U17:W17"/>
    <mergeCell ref="X17:Z17"/>
    <mergeCell ref="U45:W45"/>
    <mergeCell ref="X45:Z45"/>
    <mergeCell ref="AG31:AI31"/>
    <mergeCell ref="AD31:AF31"/>
    <mergeCell ref="B17:B18"/>
    <mergeCell ref="C17:C18"/>
    <mergeCell ref="D17:D18"/>
    <mergeCell ref="E17:E18"/>
    <mergeCell ref="F17:H17"/>
    <mergeCell ref="I17:K17"/>
    <mergeCell ref="L17:N17"/>
    <mergeCell ref="O17:Q17"/>
    <mergeCell ref="AG3:AI3"/>
    <mergeCell ref="AM3:AO3"/>
    <mergeCell ref="AJ17:AL17"/>
    <mergeCell ref="AM17:AO17"/>
    <mergeCell ref="AA17:AC17"/>
    <mergeCell ref="AD17:AF17"/>
    <mergeCell ref="X3:Z3"/>
    <mergeCell ref="AA3:AC3"/>
    <mergeCell ref="AD3:AF3"/>
    <mergeCell ref="I3:K3"/>
    <mergeCell ref="L3:N3"/>
    <mergeCell ref="O3:Q3"/>
    <mergeCell ref="R17:T17"/>
    <mergeCell ref="AP17:AR17"/>
    <mergeCell ref="AJ31:AL31"/>
    <mergeCell ref="AM31:AO31"/>
    <mergeCell ref="AP31:AR31"/>
    <mergeCell ref="AG17:AI17"/>
    <mergeCell ref="AP3:AR3"/>
    <mergeCell ref="AJ3:AL3"/>
    <mergeCell ref="B1:L1"/>
    <mergeCell ref="R3:T3"/>
    <mergeCell ref="U3:W3"/>
    <mergeCell ref="C3:C4"/>
    <mergeCell ref="D3:D4"/>
    <mergeCell ref="B3:B4"/>
    <mergeCell ref="F3:H3"/>
    <mergeCell ref="E3:E4"/>
  </mergeCells>
  <phoneticPr fontId="35"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87" id="{13C42FB5-DD1A-46D3-9E74-1C898FE8C14F}">
            <xm:f>Synthèse!$D$7&gt;Synthèse!$K$7</xm:f>
            <x14:dxf>
              <fill>
                <patternFill patternType="darkGrid">
                  <bgColor theme="0" tint="-0.34998626667073579"/>
                </patternFill>
              </fill>
            </x14:dxf>
          </x14:cfRule>
          <xm:sqref>B3:AR15</xm:sqref>
        </x14:conditionalFormatting>
        <x14:conditionalFormatting xmlns:xm="http://schemas.microsoft.com/office/excel/2006/main">
          <x14:cfRule type="expression" priority="88" id="{7025345E-4DBC-4AB7-B333-A319DEFD6E24}">
            <xm:f>Synthèse!$E$7&gt;Synthèse!$K$7</xm:f>
            <x14:dxf>
              <fill>
                <patternFill patternType="darkGrid">
                  <bgColor theme="0" tint="-0.34998626667073579"/>
                </patternFill>
              </fill>
            </x14:dxf>
          </x14:cfRule>
          <xm:sqref>B17:AR29</xm:sqref>
        </x14:conditionalFormatting>
        <x14:conditionalFormatting xmlns:xm="http://schemas.microsoft.com/office/excel/2006/main">
          <x14:cfRule type="expression" priority="89" id="{E39509C8-64E0-465A-9AF5-EB4336A9A02F}">
            <xm:f>Synthèse!$F$7&gt;Synthèse!$K$7</xm:f>
            <x14:dxf>
              <fill>
                <patternFill patternType="darkGrid">
                  <bgColor theme="0" tint="-0.34998626667073579"/>
                </patternFill>
              </fill>
            </x14:dxf>
          </x14:cfRule>
          <xm:sqref>B31:AR43</xm:sqref>
        </x14:conditionalFormatting>
        <x14:conditionalFormatting xmlns:xm="http://schemas.microsoft.com/office/excel/2006/main">
          <x14:cfRule type="expression" priority="90" id="{4C853C70-BF4D-4BB5-BD66-12CBA7FED7F5}">
            <xm:f>Synthèse!$G$7&gt;Synthèse!$K$7</xm:f>
            <x14:dxf>
              <fill>
                <patternFill patternType="darkGrid">
                  <bgColor theme="0" tint="-0.34998626667073579"/>
                </patternFill>
              </fill>
            </x14:dxf>
          </x14:cfRule>
          <xm:sqref>B45:AR57</xm:sqref>
        </x14:conditionalFormatting>
        <x14:conditionalFormatting xmlns:xm="http://schemas.microsoft.com/office/excel/2006/main">
          <x14:cfRule type="expression" priority="91" id="{A40B18BF-4E7D-45AD-A704-6DD9AF36B932}">
            <xm:f>Synthèse!$H$7&gt;Synthèse!$K$7</xm:f>
            <x14:dxf>
              <fill>
                <patternFill patternType="darkGrid">
                  <bgColor theme="0" tint="-0.34998626667073579"/>
                </patternFill>
              </fill>
            </x14:dxf>
          </x14:cfRule>
          <xm:sqref>B59:AR71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9833B-E0C2-464D-ADEB-1754AED619FF}">
  <dimension ref="A1:AR60"/>
  <sheetViews>
    <sheetView showGridLines="0" zoomScaleNormal="100" workbookViewId="0">
      <selection activeCell="AT17" sqref="AT17"/>
    </sheetView>
  </sheetViews>
  <sheetFormatPr baseColWidth="10" defaultColWidth="11.42578125" defaultRowHeight="15"/>
  <cols>
    <col min="1" max="1" width="5" customWidth="1"/>
    <col min="2" max="2" width="35" bestFit="1" customWidth="1"/>
    <col min="3" max="3" width="43.140625" style="14" customWidth="1"/>
    <col min="4" max="4" width="13.85546875" customWidth="1"/>
    <col min="5" max="5" width="12.85546875" customWidth="1"/>
    <col min="6" max="44" width="6.85546875" customWidth="1"/>
    <col min="45" max="45" width="7.85546875" customWidth="1"/>
  </cols>
  <sheetData>
    <row r="1" spans="1:44" ht="15.75" thickBot="1"/>
    <row r="2" spans="1:44" ht="97.5" customHeight="1" thickBot="1">
      <c r="B2" s="403" t="s">
        <v>197</v>
      </c>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404"/>
      <c r="AN2" s="404"/>
      <c r="AO2" s="404"/>
      <c r="AP2" s="404"/>
      <c r="AQ2" s="404"/>
      <c r="AR2" s="405"/>
    </row>
    <row r="3" spans="1:44" ht="25.5" customHeight="1" thickBot="1"/>
    <row r="4" spans="1:44" s="9" customFormat="1" ht="28.5" customHeight="1">
      <c r="B4" s="412" t="s">
        <v>32</v>
      </c>
      <c r="C4" s="410" t="s">
        <v>106</v>
      </c>
      <c r="D4" s="410" t="s">
        <v>107</v>
      </c>
      <c r="E4" s="411" t="s">
        <v>108</v>
      </c>
      <c r="F4" s="409" t="str">
        <f>Profils!$B$11</f>
        <v>Directeur de Projet</v>
      </c>
      <c r="G4" s="410"/>
      <c r="H4" s="411"/>
      <c r="I4" s="412" t="str">
        <f>Profils!$B$12</f>
        <v>Formateur</v>
      </c>
      <c r="J4" s="410"/>
      <c r="K4" s="411"/>
      <c r="L4" s="412" t="str">
        <f>Profils!$B$13</f>
        <v>Chef de projet Fonctionnel</v>
      </c>
      <c r="M4" s="410"/>
      <c r="N4" s="411"/>
      <c r="O4" s="413" t="str">
        <f>Profils!$B$14</f>
        <v xml:space="preserve">Chef de projet technique </v>
      </c>
      <c r="P4" s="414"/>
      <c r="Q4" s="415"/>
      <c r="R4" s="413" t="str">
        <f>Profils!$B$15</f>
        <v xml:space="preserve">Consultant Sécurité </v>
      </c>
      <c r="S4" s="414"/>
      <c r="T4" s="415"/>
      <c r="U4" s="413" t="str">
        <f>Profils!$B$16</f>
        <v xml:space="preserve">Analyste Concepteur </v>
      </c>
      <c r="V4" s="414"/>
      <c r="W4" s="415"/>
      <c r="X4" s="413" t="str">
        <f>Profils!$B$17</f>
        <v>Développeur progiciel</v>
      </c>
      <c r="Y4" s="414"/>
      <c r="Z4" s="415"/>
      <c r="AA4" s="413" t="str">
        <f>Profils!$B$18</f>
        <v>Administrateur (Base de données,…)</v>
      </c>
      <c r="AB4" s="414"/>
      <c r="AC4" s="415"/>
      <c r="AD4" s="413" t="str">
        <f>Profils!$B$19</f>
        <v xml:space="preserve">Expert technique </v>
      </c>
      <c r="AE4" s="414"/>
      <c r="AF4" s="415"/>
      <c r="AG4" s="412" t="str">
        <f>Profils!$B$20</f>
        <v>Autre profil 1 (libellé à préciser)</v>
      </c>
      <c r="AH4" s="410"/>
      <c r="AI4" s="411"/>
      <c r="AJ4" s="412" t="str">
        <f>Profils!$B$21</f>
        <v>Autre profil 2 (libellé à préciser)</v>
      </c>
      <c r="AK4" s="410"/>
      <c r="AL4" s="411"/>
      <c r="AM4" s="412" t="str">
        <f>Profils!$B$22</f>
        <v>Autre profil 3 (libellé à préciser)</v>
      </c>
      <c r="AN4" s="410"/>
      <c r="AO4" s="411"/>
      <c r="AP4" s="409" t="str">
        <f>Profils!$B$23</f>
        <v>Autre profil 4 (libellé à préciser)</v>
      </c>
      <c r="AQ4" s="410"/>
      <c r="AR4" s="411"/>
    </row>
    <row r="5" spans="1:44" s="9" customFormat="1" ht="13.5" thickBot="1">
      <c r="B5" s="417"/>
      <c r="C5" s="416"/>
      <c r="D5" s="416"/>
      <c r="E5" s="418"/>
      <c r="F5" s="35" t="s">
        <v>109</v>
      </c>
      <c r="G5" s="33" t="s">
        <v>110</v>
      </c>
      <c r="H5" s="34" t="s">
        <v>111</v>
      </c>
      <c r="I5" s="32" t="s">
        <v>109</v>
      </c>
      <c r="J5" s="33" t="s">
        <v>110</v>
      </c>
      <c r="K5" s="34" t="s">
        <v>111</v>
      </c>
      <c r="L5" s="32" t="s">
        <v>109</v>
      </c>
      <c r="M5" s="33" t="s">
        <v>110</v>
      </c>
      <c r="N5" s="34" t="s">
        <v>111</v>
      </c>
      <c r="O5" s="32" t="s">
        <v>109</v>
      </c>
      <c r="P5" s="33" t="s">
        <v>110</v>
      </c>
      <c r="Q5" s="34" t="s">
        <v>111</v>
      </c>
      <c r="R5" s="32" t="s">
        <v>109</v>
      </c>
      <c r="S5" s="33" t="s">
        <v>110</v>
      </c>
      <c r="T5" s="34" t="s">
        <v>111</v>
      </c>
      <c r="U5" s="32" t="s">
        <v>109</v>
      </c>
      <c r="V5" s="33" t="s">
        <v>110</v>
      </c>
      <c r="W5" s="34" t="s">
        <v>111</v>
      </c>
      <c r="X5" s="32" t="s">
        <v>109</v>
      </c>
      <c r="Y5" s="33" t="s">
        <v>110</v>
      </c>
      <c r="Z5" s="34" t="s">
        <v>111</v>
      </c>
      <c r="AA5" s="32" t="s">
        <v>109</v>
      </c>
      <c r="AB5" s="33" t="s">
        <v>110</v>
      </c>
      <c r="AC5" s="34" t="s">
        <v>111</v>
      </c>
      <c r="AD5" s="32" t="s">
        <v>109</v>
      </c>
      <c r="AE5" s="33" t="s">
        <v>110</v>
      </c>
      <c r="AF5" s="34" t="s">
        <v>111</v>
      </c>
      <c r="AG5" s="32" t="s">
        <v>109</v>
      </c>
      <c r="AH5" s="33" t="s">
        <v>110</v>
      </c>
      <c r="AI5" s="34" t="s">
        <v>111</v>
      </c>
      <c r="AJ5" s="32" t="s">
        <v>109</v>
      </c>
      <c r="AK5" s="33" t="s">
        <v>110</v>
      </c>
      <c r="AL5" s="34" t="s">
        <v>111</v>
      </c>
      <c r="AM5" s="32" t="s">
        <v>109</v>
      </c>
      <c r="AN5" s="33" t="s">
        <v>110</v>
      </c>
      <c r="AO5" s="34" t="s">
        <v>111</v>
      </c>
      <c r="AP5" s="35" t="s">
        <v>109</v>
      </c>
      <c r="AQ5" s="33" t="s">
        <v>110</v>
      </c>
      <c r="AR5" s="34" t="s">
        <v>111</v>
      </c>
    </row>
    <row r="6" spans="1:44" s="9" customFormat="1" ht="12.75" customHeight="1">
      <c r="B6" s="53" t="s">
        <v>112</v>
      </c>
      <c r="C6" s="49" t="s">
        <v>113</v>
      </c>
      <c r="D6" s="48"/>
      <c r="E6" s="54"/>
      <c r="F6" s="40">
        <f>Profils!C11</f>
        <v>0</v>
      </c>
      <c r="G6" s="38">
        <f>Profils!D11</f>
        <v>0</v>
      </c>
      <c r="H6" s="39">
        <f>Profils!E11</f>
        <v>0</v>
      </c>
      <c r="I6" s="37">
        <f>Profils!C12</f>
        <v>0</v>
      </c>
      <c r="J6" s="38">
        <f>Profils!D12</f>
        <v>0</v>
      </c>
      <c r="K6" s="39">
        <f>Profils!E12</f>
        <v>0</v>
      </c>
      <c r="L6" s="37">
        <f>Profils!C13</f>
        <v>0</v>
      </c>
      <c r="M6" s="38">
        <f>Profils!D13</f>
        <v>0</v>
      </c>
      <c r="N6" s="39">
        <f>Profils!E13</f>
        <v>0</v>
      </c>
      <c r="O6" s="37">
        <f>Profils!C14</f>
        <v>0</v>
      </c>
      <c r="P6" s="38">
        <f>Profils!D14</f>
        <v>0</v>
      </c>
      <c r="Q6" s="39">
        <f>Profils!E14</f>
        <v>0</v>
      </c>
      <c r="R6" s="37">
        <f>Profils!C15</f>
        <v>0</v>
      </c>
      <c r="S6" s="38">
        <f>Profils!D15</f>
        <v>0</v>
      </c>
      <c r="T6" s="39">
        <f>Profils!E15</f>
        <v>0</v>
      </c>
      <c r="U6" s="37">
        <f>Profils!C16</f>
        <v>0</v>
      </c>
      <c r="V6" s="38">
        <f>Profils!D16</f>
        <v>0</v>
      </c>
      <c r="W6" s="39">
        <f>Profils!E16</f>
        <v>0</v>
      </c>
      <c r="X6" s="37">
        <f>Profils!C17</f>
        <v>0</v>
      </c>
      <c r="Y6" s="38">
        <f>Profils!D17</f>
        <v>0</v>
      </c>
      <c r="Z6" s="39">
        <f>Profils!E17</f>
        <v>0</v>
      </c>
      <c r="AA6" s="37">
        <f>Profils!C18</f>
        <v>0</v>
      </c>
      <c r="AB6" s="38">
        <f>Profils!D18</f>
        <v>0</v>
      </c>
      <c r="AC6" s="39">
        <f>Profils!E18</f>
        <v>0</v>
      </c>
      <c r="AD6" s="37">
        <f>Profils!C19</f>
        <v>0</v>
      </c>
      <c r="AE6" s="38">
        <f>Profils!D19</f>
        <v>0</v>
      </c>
      <c r="AF6" s="39">
        <f>Profils!E19</f>
        <v>0</v>
      </c>
      <c r="AG6" s="37">
        <f>Profils!C20</f>
        <v>0</v>
      </c>
      <c r="AH6" s="38">
        <f>Profils!D20</f>
        <v>0</v>
      </c>
      <c r="AI6" s="39">
        <f>Profils!E20</f>
        <v>0</v>
      </c>
      <c r="AJ6" s="37">
        <f>Profils!C21</f>
        <v>0</v>
      </c>
      <c r="AK6" s="38">
        <f>Profils!D21</f>
        <v>0</v>
      </c>
      <c r="AL6" s="39">
        <f>Profils!E21</f>
        <v>0</v>
      </c>
      <c r="AM6" s="37">
        <f>Profils!C22</f>
        <v>0</v>
      </c>
      <c r="AN6" s="38">
        <f>Profils!D22</f>
        <v>0</v>
      </c>
      <c r="AO6" s="39">
        <f>Profils!E22</f>
        <v>0</v>
      </c>
      <c r="AP6" s="40">
        <f>Profils!C23</f>
        <v>0</v>
      </c>
      <c r="AQ6" s="38">
        <f>Profils!D23</f>
        <v>0</v>
      </c>
      <c r="AR6" s="39">
        <f>Profils!E23</f>
        <v>0</v>
      </c>
    </row>
    <row r="7" spans="1:44" ht="25.5">
      <c r="A7" s="9"/>
      <c r="B7" s="13" t="str">
        <f>Synthèse!$B$23</f>
        <v>Maintenance en  Condition Opérationnelle</v>
      </c>
      <c r="C7" s="310" t="s">
        <v>252</v>
      </c>
      <c r="D7" s="11">
        <f>SUM(F7:AR7)</f>
        <v>0</v>
      </c>
      <c r="E7" s="44">
        <f>SUMPRODUCT(F7:AR7,$F$6:$AR$6)</f>
        <v>0</v>
      </c>
      <c r="F7" s="134"/>
      <c r="G7" s="132"/>
      <c r="H7" s="133"/>
      <c r="I7" s="131"/>
      <c r="J7" s="132"/>
      <c r="K7" s="133"/>
      <c r="L7" s="131"/>
      <c r="M7" s="132"/>
      <c r="N7" s="133"/>
      <c r="O7" s="131"/>
      <c r="P7" s="132"/>
      <c r="Q7" s="133"/>
      <c r="R7" s="131"/>
      <c r="S7" s="132"/>
      <c r="T7" s="133"/>
      <c r="U7" s="131"/>
      <c r="V7" s="132"/>
      <c r="W7" s="133"/>
      <c r="X7" s="131"/>
      <c r="Y7" s="132"/>
      <c r="Z7" s="133"/>
      <c r="AA7" s="131"/>
      <c r="AB7" s="132"/>
      <c r="AC7" s="133"/>
      <c r="AD7" s="131"/>
      <c r="AE7" s="132"/>
      <c r="AF7" s="133"/>
      <c r="AG7" s="131"/>
      <c r="AH7" s="132"/>
      <c r="AI7" s="133"/>
      <c r="AJ7" s="131"/>
      <c r="AK7" s="132"/>
      <c r="AL7" s="133"/>
      <c r="AM7" s="131"/>
      <c r="AN7" s="132"/>
      <c r="AO7" s="133"/>
      <c r="AP7" s="134"/>
      <c r="AQ7" s="132"/>
      <c r="AR7" s="133"/>
    </row>
    <row r="8" spans="1:44" ht="25.5">
      <c r="A8" s="9"/>
      <c r="B8" s="13" t="str">
        <f>Synthèse!$B$24</f>
        <v>Pilotage et gouvernance</v>
      </c>
      <c r="C8" s="310" t="s">
        <v>252</v>
      </c>
      <c r="D8" s="11">
        <f>SUM(F8:AR8)</f>
        <v>0</v>
      </c>
      <c r="E8" s="44">
        <f>SUMPRODUCT(F8:AR8,$F$6:$AR$6)</f>
        <v>0</v>
      </c>
      <c r="F8" s="134"/>
      <c r="G8" s="132"/>
      <c r="H8" s="133"/>
      <c r="I8" s="131"/>
      <c r="J8" s="132"/>
      <c r="K8" s="133"/>
      <c r="L8" s="131"/>
      <c r="M8" s="132"/>
      <c r="N8" s="133"/>
      <c r="O8" s="131"/>
      <c r="P8" s="132"/>
      <c r="Q8" s="133"/>
      <c r="R8" s="131"/>
      <c r="S8" s="132"/>
      <c r="T8" s="133"/>
      <c r="U8" s="131"/>
      <c r="V8" s="132"/>
      <c r="W8" s="133"/>
      <c r="X8" s="131"/>
      <c r="Y8" s="132"/>
      <c r="Z8" s="133"/>
      <c r="AA8" s="131"/>
      <c r="AB8" s="132"/>
      <c r="AC8" s="133"/>
      <c r="AD8" s="131"/>
      <c r="AE8" s="132"/>
      <c r="AF8" s="133"/>
      <c r="AG8" s="131"/>
      <c r="AH8" s="132"/>
      <c r="AI8" s="133"/>
      <c r="AJ8" s="131"/>
      <c r="AK8" s="132"/>
      <c r="AL8" s="133"/>
      <c r="AM8" s="131"/>
      <c r="AN8" s="132"/>
      <c r="AO8" s="133"/>
      <c r="AP8" s="134"/>
      <c r="AQ8" s="132"/>
      <c r="AR8" s="133"/>
    </row>
    <row r="9" spans="1:44" ht="15.75" thickBot="1">
      <c r="A9" s="9"/>
      <c r="B9" s="176" t="s">
        <v>114</v>
      </c>
      <c r="C9" s="47" t="str">
        <f>B4</f>
        <v>Année 1</v>
      </c>
      <c r="D9" s="177">
        <f>SUM(D7:D8)</f>
        <v>0</v>
      </c>
      <c r="E9" s="178">
        <f>SUM(E7:E8)</f>
        <v>0</v>
      </c>
    </row>
    <row r="10" spans="1:44" ht="15.75" thickBot="1">
      <c r="A10" s="9"/>
      <c r="C10"/>
    </row>
    <row r="11" spans="1:44" s="9" customFormat="1" ht="28.5" customHeight="1">
      <c r="B11" s="412" t="s">
        <v>33</v>
      </c>
      <c r="C11" s="410" t="s">
        <v>106</v>
      </c>
      <c r="D11" s="410" t="s">
        <v>107</v>
      </c>
      <c r="E11" s="411" t="s">
        <v>108</v>
      </c>
      <c r="F11" s="412" t="str">
        <f>Profils!$B$11</f>
        <v>Directeur de Projet</v>
      </c>
      <c r="G11" s="410"/>
      <c r="H11" s="411"/>
      <c r="I11" s="412" t="str">
        <f>Profils!$B$12</f>
        <v>Formateur</v>
      </c>
      <c r="J11" s="410"/>
      <c r="K11" s="411"/>
      <c r="L11" s="412" t="str">
        <f>Profils!$B$13</f>
        <v>Chef de projet Fonctionnel</v>
      </c>
      <c r="M11" s="410"/>
      <c r="N11" s="411"/>
      <c r="O11" s="413" t="str">
        <f>Profils!$B$14</f>
        <v xml:space="preserve">Chef de projet technique </v>
      </c>
      <c r="P11" s="414"/>
      <c r="Q11" s="415"/>
      <c r="R11" s="413" t="str">
        <f>Profils!$B$15</f>
        <v xml:space="preserve">Consultant Sécurité </v>
      </c>
      <c r="S11" s="414"/>
      <c r="T11" s="415"/>
      <c r="U11" s="413" t="str">
        <f>Profils!$B$16</f>
        <v xml:space="preserve">Analyste Concepteur </v>
      </c>
      <c r="V11" s="414"/>
      <c r="W11" s="415"/>
      <c r="X11" s="413" t="str">
        <f>Profils!$B$17</f>
        <v>Développeur progiciel</v>
      </c>
      <c r="Y11" s="414"/>
      <c r="Z11" s="415"/>
      <c r="AA11" s="413" t="str">
        <f>Profils!$B$18</f>
        <v>Administrateur (Base de données,…)</v>
      </c>
      <c r="AB11" s="414"/>
      <c r="AC11" s="415"/>
      <c r="AD11" s="413" t="str">
        <f>Profils!$B$19</f>
        <v xml:space="preserve">Expert technique </v>
      </c>
      <c r="AE11" s="414"/>
      <c r="AF11" s="415"/>
      <c r="AG11" s="412" t="str">
        <f>Profils!$B$20</f>
        <v>Autre profil 1 (libellé à préciser)</v>
      </c>
      <c r="AH11" s="410"/>
      <c r="AI11" s="411"/>
      <c r="AJ11" s="412" t="str">
        <f>Profils!$B$21</f>
        <v>Autre profil 2 (libellé à préciser)</v>
      </c>
      <c r="AK11" s="410"/>
      <c r="AL11" s="411"/>
      <c r="AM11" s="412" t="str">
        <f>Profils!$B$22</f>
        <v>Autre profil 3 (libellé à préciser)</v>
      </c>
      <c r="AN11" s="410"/>
      <c r="AO11" s="411"/>
      <c r="AP11" s="409" t="str">
        <f>Profils!$B$23</f>
        <v>Autre profil 4 (libellé à préciser)</v>
      </c>
      <c r="AQ11" s="410"/>
      <c r="AR11" s="411"/>
    </row>
    <row r="12" spans="1:44" s="9" customFormat="1" ht="13.5" thickBot="1">
      <c r="B12" s="417"/>
      <c r="C12" s="416"/>
      <c r="D12" s="416"/>
      <c r="E12" s="418"/>
      <c r="F12" s="32" t="s">
        <v>109</v>
      </c>
      <c r="G12" s="33" t="s">
        <v>110</v>
      </c>
      <c r="H12" s="34" t="s">
        <v>111</v>
      </c>
      <c r="I12" s="32" t="s">
        <v>109</v>
      </c>
      <c r="J12" s="33" t="s">
        <v>110</v>
      </c>
      <c r="K12" s="34" t="s">
        <v>111</v>
      </c>
      <c r="L12" s="32" t="s">
        <v>109</v>
      </c>
      <c r="M12" s="33" t="s">
        <v>110</v>
      </c>
      <c r="N12" s="34" t="s">
        <v>111</v>
      </c>
      <c r="O12" s="32" t="s">
        <v>109</v>
      </c>
      <c r="P12" s="33" t="s">
        <v>110</v>
      </c>
      <c r="Q12" s="34" t="s">
        <v>111</v>
      </c>
      <c r="R12" s="32" t="s">
        <v>109</v>
      </c>
      <c r="S12" s="33" t="s">
        <v>110</v>
      </c>
      <c r="T12" s="34" t="s">
        <v>111</v>
      </c>
      <c r="U12" s="32" t="s">
        <v>109</v>
      </c>
      <c r="V12" s="33" t="s">
        <v>110</v>
      </c>
      <c r="W12" s="34" t="s">
        <v>111</v>
      </c>
      <c r="X12" s="32" t="s">
        <v>109</v>
      </c>
      <c r="Y12" s="33" t="s">
        <v>110</v>
      </c>
      <c r="Z12" s="34" t="s">
        <v>111</v>
      </c>
      <c r="AA12" s="32" t="s">
        <v>109</v>
      </c>
      <c r="AB12" s="33" t="s">
        <v>110</v>
      </c>
      <c r="AC12" s="34" t="s">
        <v>111</v>
      </c>
      <c r="AD12" s="32" t="s">
        <v>109</v>
      </c>
      <c r="AE12" s="33" t="s">
        <v>110</v>
      </c>
      <c r="AF12" s="34" t="s">
        <v>111</v>
      </c>
      <c r="AG12" s="32" t="s">
        <v>109</v>
      </c>
      <c r="AH12" s="33" t="s">
        <v>110</v>
      </c>
      <c r="AI12" s="34" t="s">
        <v>111</v>
      </c>
      <c r="AJ12" s="32" t="s">
        <v>109</v>
      </c>
      <c r="AK12" s="33" t="s">
        <v>110</v>
      </c>
      <c r="AL12" s="34" t="s">
        <v>111</v>
      </c>
      <c r="AM12" s="32" t="s">
        <v>109</v>
      </c>
      <c r="AN12" s="33" t="s">
        <v>110</v>
      </c>
      <c r="AO12" s="34" t="s">
        <v>111</v>
      </c>
      <c r="AP12" s="35" t="s">
        <v>109</v>
      </c>
      <c r="AQ12" s="33" t="s">
        <v>110</v>
      </c>
      <c r="AR12" s="34" t="s">
        <v>111</v>
      </c>
    </row>
    <row r="13" spans="1:44" s="9" customFormat="1" ht="12.75" customHeight="1">
      <c r="B13" s="53" t="s">
        <v>112</v>
      </c>
      <c r="C13" s="49" t="s">
        <v>113</v>
      </c>
      <c r="D13" s="48"/>
      <c r="E13" s="54"/>
      <c r="F13" s="40">
        <f>Profils!C11</f>
        <v>0</v>
      </c>
      <c r="G13" s="38">
        <f>Profils!D11</f>
        <v>0</v>
      </c>
      <c r="H13" s="39">
        <f>Profils!E11</f>
        <v>0</v>
      </c>
      <c r="I13" s="37">
        <f>Profils!C12</f>
        <v>0</v>
      </c>
      <c r="J13" s="38">
        <f>Profils!D12</f>
        <v>0</v>
      </c>
      <c r="K13" s="39">
        <f>Profils!E12</f>
        <v>0</v>
      </c>
      <c r="L13" s="37">
        <f>Profils!C13</f>
        <v>0</v>
      </c>
      <c r="M13" s="38">
        <f>Profils!D13</f>
        <v>0</v>
      </c>
      <c r="N13" s="39">
        <f>Profils!E13</f>
        <v>0</v>
      </c>
      <c r="O13" s="37">
        <f>Profils!C14</f>
        <v>0</v>
      </c>
      <c r="P13" s="38">
        <f>Profils!D14</f>
        <v>0</v>
      </c>
      <c r="Q13" s="39">
        <f>Profils!E14</f>
        <v>0</v>
      </c>
      <c r="R13" s="37">
        <f>Profils!C15</f>
        <v>0</v>
      </c>
      <c r="S13" s="38">
        <f>Profils!D15</f>
        <v>0</v>
      </c>
      <c r="T13" s="39">
        <f>Profils!E15</f>
        <v>0</v>
      </c>
      <c r="U13" s="37">
        <f>Profils!C16</f>
        <v>0</v>
      </c>
      <c r="V13" s="38">
        <f>Profils!D16</f>
        <v>0</v>
      </c>
      <c r="W13" s="39">
        <f>Profils!E16</f>
        <v>0</v>
      </c>
      <c r="X13" s="37">
        <f>Profils!C17</f>
        <v>0</v>
      </c>
      <c r="Y13" s="38">
        <f>Profils!D17</f>
        <v>0</v>
      </c>
      <c r="Z13" s="39">
        <f>Profils!E17</f>
        <v>0</v>
      </c>
      <c r="AA13" s="37">
        <f>Profils!C18</f>
        <v>0</v>
      </c>
      <c r="AB13" s="38">
        <f>Profils!D18</f>
        <v>0</v>
      </c>
      <c r="AC13" s="39">
        <f>Profils!E18</f>
        <v>0</v>
      </c>
      <c r="AD13" s="37">
        <f>Profils!C19</f>
        <v>0</v>
      </c>
      <c r="AE13" s="38">
        <f>Profils!D19</f>
        <v>0</v>
      </c>
      <c r="AF13" s="39">
        <f>Profils!E19</f>
        <v>0</v>
      </c>
      <c r="AG13" s="37">
        <f>Profils!C20</f>
        <v>0</v>
      </c>
      <c r="AH13" s="38">
        <f>Profils!D20</f>
        <v>0</v>
      </c>
      <c r="AI13" s="39">
        <f>Profils!E20</f>
        <v>0</v>
      </c>
      <c r="AJ13" s="37">
        <f>Profils!C21</f>
        <v>0</v>
      </c>
      <c r="AK13" s="38">
        <f>Profils!D21</f>
        <v>0</v>
      </c>
      <c r="AL13" s="39">
        <f>Profils!E21</f>
        <v>0</v>
      </c>
      <c r="AM13" s="37">
        <f>Profils!C22</f>
        <v>0</v>
      </c>
      <c r="AN13" s="38">
        <f>Profils!D22</f>
        <v>0</v>
      </c>
      <c r="AO13" s="39">
        <f>Profils!E22</f>
        <v>0</v>
      </c>
      <c r="AP13" s="40">
        <f>Profils!C23</f>
        <v>0</v>
      </c>
      <c r="AQ13" s="38">
        <f>Profils!D23</f>
        <v>0</v>
      </c>
      <c r="AR13" s="39">
        <f>Profils!E23</f>
        <v>0</v>
      </c>
    </row>
    <row r="14" spans="1:44" ht="25.5">
      <c r="A14" s="9"/>
      <c r="B14" s="13" t="str">
        <f>Synthèse!$B$23</f>
        <v>Maintenance en  Condition Opérationnelle</v>
      </c>
      <c r="C14" s="310" t="s">
        <v>252</v>
      </c>
      <c r="D14" s="11">
        <f>SUM(F14:AR14)</f>
        <v>0</v>
      </c>
      <c r="E14" s="44">
        <f>SUMPRODUCT(F14:AR14,$F$6:$AR$6)</f>
        <v>0</v>
      </c>
      <c r="F14" s="131"/>
      <c r="G14" s="132"/>
      <c r="H14" s="133"/>
      <c r="I14" s="131"/>
      <c r="J14" s="132"/>
      <c r="K14" s="133"/>
      <c r="L14" s="131"/>
      <c r="M14" s="132"/>
      <c r="N14" s="133"/>
      <c r="O14" s="131"/>
      <c r="P14" s="132"/>
      <c r="Q14" s="133"/>
      <c r="R14" s="131"/>
      <c r="S14" s="132"/>
      <c r="T14" s="133"/>
      <c r="U14" s="131"/>
      <c r="V14" s="132"/>
      <c r="W14" s="133"/>
      <c r="X14" s="131"/>
      <c r="Y14" s="132"/>
      <c r="Z14" s="133"/>
      <c r="AA14" s="131"/>
      <c r="AB14" s="132"/>
      <c r="AC14" s="133"/>
      <c r="AD14" s="131"/>
      <c r="AE14" s="132"/>
      <c r="AF14" s="133"/>
      <c r="AG14" s="131"/>
      <c r="AH14" s="132"/>
      <c r="AI14" s="133"/>
      <c r="AJ14" s="131"/>
      <c r="AK14" s="132"/>
      <c r="AL14" s="133"/>
      <c r="AM14" s="131"/>
      <c r="AN14" s="132"/>
      <c r="AO14" s="133"/>
      <c r="AP14" s="134"/>
      <c r="AQ14" s="132"/>
      <c r="AR14" s="133"/>
    </row>
    <row r="15" spans="1:44" ht="25.5">
      <c r="A15" s="9"/>
      <c r="B15" s="13" t="str">
        <f>Synthèse!$B$24</f>
        <v>Pilotage et gouvernance</v>
      </c>
      <c r="C15" s="310" t="s">
        <v>252</v>
      </c>
      <c r="D15" s="11">
        <f>SUM(F15:AR15)</f>
        <v>0</v>
      </c>
      <c r="E15" s="44">
        <f>SUMPRODUCT(F15:AR15,$F$6:$AR$6)</f>
        <v>0</v>
      </c>
      <c r="F15" s="131"/>
      <c r="G15" s="132"/>
      <c r="H15" s="133"/>
      <c r="I15" s="131"/>
      <c r="J15" s="132"/>
      <c r="K15" s="133"/>
      <c r="L15" s="131"/>
      <c r="M15" s="132"/>
      <c r="N15" s="133"/>
      <c r="O15" s="131"/>
      <c r="P15" s="132"/>
      <c r="Q15" s="133"/>
      <c r="R15" s="131"/>
      <c r="S15" s="132"/>
      <c r="T15" s="133"/>
      <c r="U15" s="131"/>
      <c r="V15" s="132"/>
      <c r="W15" s="133"/>
      <c r="X15" s="131"/>
      <c r="Y15" s="132"/>
      <c r="Z15" s="133"/>
      <c r="AA15" s="131"/>
      <c r="AB15" s="132"/>
      <c r="AC15" s="133"/>
      <c r="AD15" s="131"/>
      <c r="AE15" s="132"/>
      <c r="AF15" s="133"/>
      <c r="AG15" s="131"/>
      <c r="AH15" s="132"/>
      <c r="AI15" s="133"/>
      <c r="AJ15" s="131"/>
      <c r="AK15" s="132"/>
      <c r="AL15" s="133"/>
      <c r="AM15" s="131"/>
      <c r="AN15" s="132"/>
      <c r="AO15" s="133"/>
      <c r="AP15" s="134"/>
      <c r="AQ15" s="132"/>
      <c r="AR15" s="133"/>
    </row>
    <row r="16" spans="1:44" ht="15.75" thickBot="1">
      <c r="A16" s="9"/>
      <c r="B16" s="176" t="s">
        <v>114</v>
      </c>
      <c r="C16" s="47" t="str">
        <f>B11</f>
        <v>Année 2</v>
      </c>
      <c r="D16" s="177">
        <f>SUM(D14:D15)</f>
        <v>0</v>
      </c>
      <c r="E16" s="178">
        <f>SUM(E14:E15)</f>
        <v>0</v>
      </c>
    </row>
    <row r="17" spans="1:44" ht="15.75" thickBot="1"/>
    <row r="18" spans="1:44" s="9" customFormat="1" ht="28.5" customHeight="1">
      <c r="B18" s="412" t="s">
        <v>34</v>
      </c>
      <c r="C18" s="410" t="s">
        <v>106</v>
      </c>
      <c r="D18" s="410" t="s">
        <v>107</v>
      </c>
      <c r="E18" s="411" t="s">
        <v>108</v>
      </c>
      <c r="F18" s="412" t="str">
        <f>Profils!$B$11</f>
        <v>Directeur de Projet</v>
      </c>
      <c r="G18" s="410"/>
      <c r="H18" s="411"/>
      <c r="I18" s="412" t="str">
        <f>Profils!$B$12</f>
        <v>Formateur</v>
      </c>
      <c r="J18" s="410"/>
      <c r="K18" s="411"/>
      <c r="L18" s="412" t="str">
        <f>Profils!$B$13</f>
        <v>Chef de projet Fonctionnel</v>
      </c>
      <c r="M18" s="410"/>
      <c r="N18" s="411"/>
      <c r="O18" s="413" t="str">
        <f>Profils!$B$14</f>
        <v xml:space="preserve">Chef de projet technique </v>
      </c>
      <c r="P18" s="414"/>
      <c r="Q18" s="415"/>
      <c r="R18" s="413" t="str">
        <f>Profils!$B$15</f>
        <v xml:space="preserve">Consultant Sécurité </v>
      </c>
      <c r="S18" s="414"/>
      <c r="T18" s="415"/>
      <c r="U18" s="413" t="str">
        <f>Profils!$B$16</f>
        <v xml:space="preserve">Analyste Concepteur </v>
      </c>
      <c r="V18" s="414"/>
      <c r="W18" s="415"/>
      <c r="X18" s="413" t="str">
        <f>Profils!$B$17</f>
        <v>Développeur progiciel</v>
      </c>
      <c r="Y18" s="414"/>
      <c r="Z18" s="415"/>
      <c r="AA18" s="413" t="str">
        <f>Profils!$B$18</f>
        <v>Administrateur (Base de données,…)</v>
      </c>
      <c r="AB18" s="414"/>
      <c r="AC18" s="415"/>
      <c r="AD18" s="413" t="str">
        <f>Profils!$B$19</f>
        <v xml:space="preserve">Expert technique </v>
      </c>
      <c r="AE18" s="414"/>
      <c r="AF18" s="415"/>
      <c r="AG18" s="412" t="str">
        <f>Profils!$B$20</f>
        <v>Autre profil 1 (libellé à préciser)</v>
      </c>
      <c r="AH18" s="410"/>
      <c r="AI18" s="411"/>
      <c r="AJ18" s="412" t="str">
        <f>Profils!$B$21</f>
        <v>Autre profil 2 (libellé à préciser)</v>
      </c>
      <c r="AK18" s="410"/>
      <c r="AL18" s="411"/>
      <c r="AM18" s="412" t="str">
        <f>Profils!$B$22</f>
        <v>Autre profil 3 (libellé à préciser)</v>
      </c>
      <c r="AN18" s="410"/>
      <c r="AO18" s="411"/>
      <c r="AP18" s="409" t="str">
        <f>Profils!$B$23</f>
        <v>Autre profil 4 (libellé à préciser)</v>
      </c>
      <c r="AQ18" s="410"/>
      <c r="AR18" s="411"/>
    </row>
    <row r="19" spans="1:44" s="9" customFormat="1" ht="13.5" thickBot="1">
      <c r="B19" s="417"/>
      <c r="C19" s="416"/>
      <c r="D19" s="416"/>
      <c r="E19" s="418"/>
      <c r="F19" s="32" t="s">
        <v>109</v>
      </c>
      <c r="G19" s="33" t="s">
        <v>110</v>
      </c>
      <c r="H19" s="34" t="s">
        <v>111</v>
      </c>
      <c r="I19" s="32" t="s">
        <v>109</v>
      </c>
      <c r="J19" s="33" t="s">
        <v>110</v>
      </c>
      <c r="K19" s="34" t="s">
        <v>111</v>
      </c>
      <c r="L19" s="32" t="s">
        <v>109</v>
      </c>
      <c r="M19" s="33" t="s">
        <v>110</v>
      </c>
      <c r="N19" s="34" t="s">
        <v>111</v>
      </c>
      <c r="O19" s="32" t="s">
        <v>109</v>
      </c>
      <c r="P19" s="33" t="s">
        <v>110</v>
      </c>
      <c r="Q19" s="34" t="s">
        <v>111</v>
      </c>
      <c r="R19" s="32" t="s">
        <v>109</v>
      </c>
      <c r="S19" s="33" t="s">
        <v>110</v>
      </c>
      <c r="T19" s="34" t="s">
        <v>111</v>
      </c>
      <c r="U19" s="32" t="s">
        <v>109</v>
      </c>
      <c r="V19" s="33" t="s">
        <v>110</v>
      </c>
      <c r="W19" s="34" t="s">
        <v>111</v>
      </c>
      <c r="X19" s="32" t="s">
        <v>109</v>
      </c>
      <c r="Y19" s="33" t="s">
        <v>110</v>
      </c>
      <c r="Z19" s="34" t="s">
        <v>111</v>
      </c>
      <c r="AA19" s="32" t="s">
        <v>109</v>
      </c>
      <c r="AB19" s="33" t="s">
        <v>110</v>
      </c>
      <c r="AC19" s="34" t="s">
        <v>111</v>
      </c>
      <c r="AD19" s="32" t="s">
        <v>109</v>
      </c>
      <c r="AE19" s="33" t="s">
        <v>110</v>
      </c>
      <c r="AF19" s="34" t="s">
        <v>111</v>
      </c>
      <c r="AG19" s="32" t="s">
        <v>109</v>
      </c>
      <c r="AH19" s="33" t="s">
        <v>110</v>
      </c>
      <c r="AI19" s="34" t="s">
        <v>111</v>
      </c>
      <c r="AJ19" s="32" t="s">
        <v>109</v>
      </c>
      <c r="AK19" s="33" t="s">
        <v>110</v>
      </c>
      <c r="AL19" s="34" t="s">
        <v>111</v>
      </c>
      <c r="AM19" s="32" t="s">
        <v>109</v>
      </c>
      <c r="AN19" s="33" t="s">
        <v>110</v>
      </c>
      <c r="AO19" s="34" t="s">
        <v>111</v>
      </c>
      <c r="AP19" s="35" t="s">
        <v>109</v>
      </c>
      <c r="AQ19" s="33" t="s">
        <v>110</v>
      </c>
      <c r="AR19" s="34" t="s">
        <v>111</v>
      </c>
    </row>
    <row r="20" spans="1:44" s="9" customFormat="1" ht="12.75" customHeight="1">
      <c r="B20" s="53" t="s">
        <v>112</v>
      </c>
      <c r="C20" s="49" t="s">
        <v>113</v>
      </c>
      <c r="D20" s="48"/>
      <c r="E20" s="54"/>
      <c r="F20" s="37">
        <f>Profils!C11</f>
        <v>0</v>
      </c>
      <c r="G20" s="38">
        <f>Profils!D11</f>
        <v>0</v>
      </c>
      <c r="H20" s="39">
        <f>Profils!E11</f>
        <v>0</v>
      </c>
      <c r="I20" s="37">
        <f>Profils!C12</f>
        <v>0</v>
      </c>
      <c r="J20" s="38">
        <f>Profils!D12</f>
        <v>0</v>
      </c>
      <c r="K20" s="39">
        <f>Profils!E12</f>
        <v>0</v>
      </c>
      <c r="L20" s="37">
        <f>Profils!C13</f>
        <v>0</v>
      </c>
      <c r="M20" s="38">
        <f>Profils!D13</f>
        <v>0</v>
      </c>
      <c r="N20" s="39">
        <f>Profils!E13</f>
        <v>0</v>
      </c>
      <c r="O20" s="37">
        <f>Profils!C14</f>
        <v>0</v>
      </c>
      <c r="P20" s="38">
        <f>Profils!D14</f>
        <v>0</v>
      </c>
      <c r="Q20" s="39">
        <f>Profils!E14</f>
        <v>0</v>
      </c>
      <c r="R20" s="37">
        <f>Profils!C15</f>
        <v>0</v>
      </c>
      <c r="S20" s="38">
        <f>Profils!D15</f>
        <v>0</v>
      </c>
      <c r="T20" s="39">
        <f>Profils!E15</f>
        <v>0</v>
      </c>
      <c r="U20" s="37">
        <f>Profils!C16</f>
        <v>0</v>
      </c>
      <c r="V20" s="38">
        <f>Profils!D16</f>
        <v>0</v>
      </c>
      <c r="W20" s="39">
        <f>Profils!E16</f>
        <v>0</v>
      </c>
      <c r="X20" s="37">
        <f>Profils!C17</f>
        <v>0</v>
      </c>
      <c r="Y20" s="38">
        <f>Profils!D17</f>
        <v>0</v>
      </c>
      <c r="Z20" s="39">
        <f>Profils!E17</f>
        <v>0</v>
      </c>
      <c r="AA20" s="37">
        <f>Profils!C18</f>
        <v>0</v>
      </c>
      <c r="AB20" s="38">
        <f>Profils!D18</f>
        <v>0</v>
      </c>
      <c r="AC20" s="39">
        <f>Profils!E18</f>
        <v>0</v>
      </c>
      <c r="AD20" s="37">
        <f>Profils!C19</f>
        <v>0</v>
      </c>
      <c r="AE20" s="38">
        <f>Profils!D19</f>
        <v>0</v>
      </c>
      <c r="AF20" s="39">
        <f>Profils!E19</f>
        <v>0</v>
      </c>
      <c r="AG20" s="37">
        <f>Profils!C20</f>
        <v>0</v>
      </c>
      <c r="AH20" s="38">
        <f>Profils!D20</f>
        <v>0</v>
      </c>
      <c r="AI20" s="39">
        <f>Profils!E20</f>
        <v>0</v>
      </c>
      <c r="AJ20" s="37">
        <f>Profils!C21</f>
        <v>0</v>
      </c>
      <c r="AK20" s="38">
        <f>Profils!D21</f>
        <v>0</v>
      </c>
      <c r="AL20" s="39">
        <f>Profils!E21</f>
        <v>0</v>
      </c>
      <c r="AM20" s="37">
        <f>Profils!C22</f>
        <v>0</v>
      </c>
      <c r="AN20" s="38">
        <f>Profils!D22</f>
        <v>0</v>
      </c>
      <c r="AO20" s="39">
        <f>Profils!E22</f>
        <v>0</v>
      </c>
      <c r="AP20" s="40">
        <f>Profils!C23</f>
        <v>0</v>
      </c>
      <c r="AQ20" s="38">
        <f>Profils!D23</f>
        <v>0</v>
      </c>
      <c r="AR20" s="39">
        <f>Profils!E23</f>
        <v>0</v>
      </c>
    </row>
    <row r="21" spans="1:44" ht="25.5">
      <c r="A21" s="9"/>
      <c r="B21" s="13" t="str">
        <f>Synthèse!$B$23</f>
        <v>Maintenance en  Condition Opérationnelle</v>
      </c>
      <c r="C21" s="310" t="s">
        <v>252</v>
      </c>
      <c r="D21" s="11">
        <f>SUM(F21:AR21)</f>
        <v>0</v>
      </c>
      <c r="E21" s="44">
        <f>SUMPRODUCT(F21:AR21,$F$6:$AR$6)</f>
        <v>0</v>
      </c>
      <c r="F21" s="131"/>
      <c r="G21" s="132"/>
      <c r="H21" s="133"/>
      <c r="I21" s="131"/>
      <c r="J21" s="132"/>
      <c r="K21" s="133"/>
      <c r="L21" s="131"/>
      <c r="M21" s="132"/>
      <c r="N21" s="133"/>
      <c r="O21" s="131"/>
      <c r="P21" s="132"/>
      <c r="Q21" s="133"/>
      <c r="R21" s="131"/>
      <c r="S21" s="132"/>
      <c r="T21" s="133"/>
      <c r="U21" s="131"/>
      <c r="V21" s="132"/>
      <c r="W21" s="133"/>
      <c r="X21" s="131"/>
      <c r="Y21" s="132"/>
      <c r="Z21" s="133"/>
      <c r="AA21" s="131"/>
      <c r="AB21" s="132"/>
      <c r="AC21" s="133"/>
      <c r="AD21" s="131"/>
      <c r="AE21" s="132"/>
      <c r="AF21" s="133"/>
      <c r="AG21" s="131"/>
      <c r="AH21" s="132"/>
      <c r="AI21" s="133"/>
      <c r="AJ21" s="131"/>
      <c r="AK21" s="132"/>
      <c r="AL21" s="133"/>
      <c r="AM21" s="131"/>
      <c r="AN21" s="132"/>
      <c r="AO21" s="133"/>
      <c r="AP21" s="134"/>
      <c r="AQ21" s="132"/>
      <c r="AR21" s="133"/>
    </row>
    <row r="22" spans="1:44" ht="25.5">
      <c r="A22" s="9"/>
      <c r="B22" s="13" t="str">
        <f>Synthèse!$B$24</f>
        <v>Pilotage et gouvernance</v>
      </c>
      <c r="C22" s="310" t="s">
        <v>252</v>
      </c>
      <c r="D22" s="11">
        <f>SUM(F22:AR22)</f>
        <v>0</v>
      </c>
      <c r="E22" s="44">
        <f>SUMPRODUCT(F22:AR22,$F$6:$AR$6)</f>
        <v>0</v>
      </c>
      <c r="F22" s="131"/>
      <c r="G22" s="132"/>
      <c r="H22" s="133"/>
      <c r="I22" s="131"/>
      <c r="J22" s="132"/>
      <c r="K22" s="133"/>
      <c r="L22" s="131"/>
      <c r="M22" s="132"/>
      <c r="N22" s="133"/>
      <c r="O22" s="131"/>
      <c r="P22" s="132"/>
      <c r="Q22" s="133"/>
      <c r="R22" s="131"/>
      <c r="S22" s="132"/>
      <c r="T22" s="133"/>
      <c r="U22" s="131"/>
      <c r="V22" s="132"/>
      <c r="W22" s="133"/>
      <c r="X22" s="131"/>
      <c r="Y22" s="132"/>
      <c r="Z22" s="133"/>
      <c r="AA22" s="131"/>
      <c r="AB22" s="132"/>
      <c r="AC22" s="133"/>
      <c r="AD22" s="131"/>
      <c r="AE22" s="132"/>
      <c r="AF22" s="133"/>
      <c r="AG22" s="131"/>
      <c r="AH22" s="132"/>
      <c r="AI22" s="133"/>
      <c r="AJ22" s="131"/>
      <c r="AK22" s="132"/>
      <c r="AL22" s="133"/>
      <c r="AM22" s="131"/>
      <c r="AN22" s="132"/>
      <c r="AO22" s="133"/>
      <c r="AP22" s="134"/>
      <c r="AQ22" s="132"/>
      <c r="AR22" s="133"/>
    </row>
    <row r="23" spans="1:44" ht="15.75" thickBot="1">
      <c r="A23" s="9"/>
      <c r="B23" s="176" t="s">
        <v>114</v>
      </c>
      <c r="C23" s="47" t="str">
        <f>B18</f>
        <v>Année 3</v>
      </c>
      <c r="D23" s="177">
        <f>SUM(D21:D22)</f>
        <v>0</v>
      </c>
      <c r="E23" s="178">
        <f>SUM(E21:E22)</f>
        <v>0</v>
      </c>
    </row>
    <row r="24" spans="1:44" ht="15.75" thickBot="1"/>
    <row r="25" spans="1:44" s="9" customFormat="1" ht="28.5" customHeight="1">
      <c r="B25" s="412" t="s">
        <v>35</v>
      </c>
      <c r="C25" s="410" t="s">
        <v>106</v>
      </c>
      <c r="D25" s="410" t="s">
        <v>107</v>
      </c>
      <c r="E25" s="411" t="s">
        <v>108</v>
      </c>
      <c r="F25" s="412" t="str">
        <f>Profils!$B$11</f>
        <v>Directeur de Projet</v>
      </c>
      <c r="G25" s="410"/>
      <c r="H25" s="411"/>
      <c r="I25" s="412" t="str">
        <f>Profils!$B$12</f>
        <v>Formateur</v>
      </c>
      <c r="J25" s="410"/>
      <c r="K25" s="411"/>
      <c r="L25" s="412" t="str">
        <f>Profils!$B$13</f>
        <v>Chef de projet Fonctionnel</v>
      </c>
      <c r="M25" s="410"/>
      <c r="N25" s="411"/>
      <c r="O25" s="413" t="str">
        <f>Profils!$B$14</f>
        <v xml:space="preserve">Chef de projet technique </v>
      </c>
      <c r="P25" s="414"/>
      <c r="Q25" s="415"/>
      <c r="R25" s="413" t="str">
        <f>Profils!$B$15</f>
        <v xml:space="preserve">Consultant Sécurité </v>
      </c>
      <c r="S25" s="414"/>
      <c r="T25" s="415"/>
      <c r="U25" s="413" t="str">
        <f>Profils!$B$16</f>
        <v xml:space="preserve">Analyste Concepteur </v>
      </c>
      <c r="V25" s="414"/>
      <c r="W25" s="415"/>
      <c r="X25" s="413" t="str">
        <f>Profils!$B$17</f>
        <v>Développeur progiciel</v>
      </c>
      <c r="Y25" s="414"/>
      <c r="Z25" s="415"/>
      <c r="AA25" s="413" t="str">
        <f>Profils!$B$18</f>
        <v>Administrateur (Base de données,…)</v>
      </c>
      <c r="AB25" s="414"/>
      <c r="AC25" s="415"/>
      <c r="AD25" s="413" t="str">
        <f>Profils!$B$19</f>
        <v xml:space="preserve">Expert technique </v>
      </c>
      <c r="AE25" s="414"/>
      <c r="AF25" s="415"/>
      <c r="AG25" s="412" t="str">
        <f>Profils!$B$20</f>
        <v>Autre profil 1 (libellé à préciser)</v>
      </c>
      <c r="AH25" s="410"/>
      <c r="AI25" s="411"/>
      <c r="AJ25" s="412" t="str">
        <f>Profils!$B$21</f>
        <v>Autre profil 2 (libellé à préciser)</v>
      </c>
      <c r="AK25" s="410"/>
      <c r="AL25" s="411"/>
      <c r="AM25" s="412" t="str">
        <f>Profils!$B$22</f>
        <v>Autre profil 3 (libellé à préciser)</v>
      </c>
      <c r="AN25" s="410"/>
      <c r="AO25" s="411"/>
      <c r="AP25" s="409" t="str">
        <f>Profils!$B$23</f>
        <v>Autre profil 4 (libellé à préciser)</v>
      </c>
      <c r="AQ25" s="410"/>
      <c r="AR25" s="411"/>
    </row>
    <row r="26" spans="1:44" s="9" customFormat="1" ht="13.5" thickBot="1">
      <c r="B26" s="417"/>
      <c r="C26" s="416"/>
      <c r="D26" s="416"/>
      <c r="E26" s="418"/>
      <c r="F26" s="32" t="s">
        <v>109</v>
      </c>
      <c r="G26" s="33" t="s">
        <v>110</v>
      </c>
      <c r="H26" s="34" t="s">
        <v>111</v>
      </c>
      <c r="I26" s="32" t="s">
        <v>109</v>
      </c>
      <c r="J26" s="33" t="s">
        <v>110</v>
      </c>
      <c r="K26" s="34" t="s">
        <v>111</v>
      </c>
      <c r="L26" s="32" t="s">
        <v>109</v>
      </c>
      <c r="M26" s="33" t="s">
        <v>110</v>
      </c>
      <c r="N26" s="34" t="s">
        <v>111</v>
      </c>
      <c r="O26" s="32" t="s">
        <v>109</v>
      </c>
      <c r="P26" s="33" t="s">
        <v>110</v>
      </c>
      <c r="Q26" s="34" t="s">
        <v>111</v>
      </c>
      <c r="R26" s="32" t="s">
        <v>109</v>
      </c>
      <c r="S26" s="33" t="s">
        <v>110</v>
      </c>
      <c r="T26" s="34" t="s">
        <v>111</v>
      </c>
      <c r="U26" s="32" t="s">
        <v>109</v>
      </c>
      <c r="V26" s="33" t="s">
        <v>110</v>
      </c>
      <c r="W26" s="34" t="s">
        <v>111</v>
      </c>
      <c r="X26" s="32" t="s">
        <v>109</v>
      </c>
      <c r="Y26" s="33" t="s">
        <v>110</v>
      </c>
      <c r="Z26" s="34" t="s">
        <v>111</v>
      </c>
      <c r="AA26" s="32" t="s">
        <v>109</v>
      </c>
      <c r="AB26" s="33" t="s">
        <v>110</v>
      </c>
      <c r="AC26" s="34" t="s">
        <v>111</v>
      </c>
      <c r="AD26" s="32" t="s">
        <v>109</v>
      </c>
      <c r="AE26" s="33" t="s">
        <v>110</v>
      </c>
      <c r="AF26" s="34" t="s">
        <v>111</v>
      </c>
      <c r="AG26" s="32" t="s">
        <v>109</v>
      </c>
      <c r="AH26" s="33" t="s">
        <v>110</v>
      </c>
      <c r="AI26" s="34" t="s">
        <v>111</v>
      </c>
      <c r="AJ26" s="32" t="s">
        <v>109</v>
      </c>
      <c r="AK26" s="33" t="s">
        <v>110</v>
      </c>
      <c r="AL26" s="34" t="s">
        <v>111</v>
      </c>
      <c r="AM26" s="32" t="s">
        <v>109</v>
      </c>
      <c r="AN26" s="33" t="s">
        <v>110</v>
      </c>
      <c r="AO26" s="34" t="s">
        <v>111</v>
      </c>
      <c r="AP26" s="35" t="s">
        <v>109</v>
      </c>
      <c r="AQ26" s="33" t="s">
        <v>110</v>
      </c>
      <c r="AR26" s="34" t="s">
        <v>111</v>
      </c>
    </row>
    <row r="27" spans="1:44" s="9" customFormat="1" ht="12.75" customHeight="1">
      <c r="B27" s="53" t="s">
        <v>112</v>
      </c>
      <c r="C27" s="49" t="s">
        <v>113</v>
      </c>
      <c r="D27" s="48"/>
      <c r="E27" s="54"/>
      <c r="F27" s="37">
        <f>Profils!C11</f>
        <v>0</v>
      </c>
      <c r="G27" s="38">
        <f>Profils!D11</f>
        <v>0</v>
      </c>
      <c r="H27" s="39">
        <f>Profils!E11</f>
        <v>0</v>
      </c>
      <c r="I27" s="37">
        <f>Profils!C12</f>
        <v>0</v>
      </c>
      <c r="J27" s="38">
        <f>Profils!D12</f>
        <v>0</v>
      </c>
      <c r="K27" s="39">
        <f>Profils!E12</f>
        <v>0</v>
      </c>
      <c r="L27" s="37">
        <f>Profils!C13</f>
        <v>0</v>
      </c>
      <c r="M27" s="38">
        <f>Profils!D13</f>
        <v>0</v>
      </c>
      <c r="N27" s="39">
        <f>Profils!E13</f>
        <v>0</v>
      </c>
      <c r="O27" s="37">
        <f>Profils!C14</f>
        <v>0</v>
      </c>
      <c r="P27" s="38">
        <f>Profils!D14</f>
        <v>0</v>
      </c>
      <c r="Q27" s="39">
        <f>Profils!E14</f>
        <v>0</v>
      </c>
      <c r="R27" s="37">
        <f>Profils!C15</f>
        <v>0</v>
      </c>
      <c r="S27" s="38">
        <f>Profils!D15</f>
        <v>0</v>
      </c>
      <c r="T27" s="39">
        <f>Profils!E15</f>
        <v>0</v>
      </c>
      <c r="U27" s="37">
        <f>Profils!C16</f>
        <v>0</v>
      </c>
      <c r="V27" s="38">
        <f>Profils!D16</f>
        <v>0</v>
      </c>
      <c r="W27" s="39">
        <f>Profils!E16</f>
        <v>0</v>
      </c>
      <c r="X27" s="37">
        <f>Profils!C17</f>
        <v>0</v>
      </c>
      <c r="Y27" s="38">
        <f>Profils!D17</f>
        <v>0</v>
      </c>
      <c r="Z27" s="39">
        <f>Profils!E17</f>
        <v>0</v>
      </c>
      <c r="AA27" s="37">
        <f>Profils!C18</f>
        <v>0</v>
      </c>
      <c r="AB27" s="38">
        <f>Profils!D18</f>
        <v>0</v>
      </c>
      <c r="AC27" s="39">
        <f>Profils!E18</f>
        <v>0</v>
      </c>
      <c r="AD27" s="37">
        <f>Profils!C19</f>
        <v>0</v>
      </c>
      <c r="AE27" s="38">
        <f>Profils!D19</f>
        <v>0</v>
      </c>
      <c r="AF27" s="39">
        <f>Profils!E19</f>
        <v>0</v>
      </c>
      <c r="AG27" s="37">
        <f>Profils!C20</f>
        <v>0</v>
      </c>
      <c r="AH27" s="38">
        <f>Profils!D20</f>
        <v>0</v>
      </c>
      <c r="AI27" s="39">
        <f>Profils!E20</f>
        <v>0</v>
      </c>
      <c r="AJ27" s="37">
        <f>Profils!C21</f>
        <v>0</v>
      </c>
      <c r="AK27" s="38">
        <f>Profils!D21</f>
        <v>0</v>
      </c>
      <c r="AL27" s="39">
        <f>Profils!E21</f>
        <v>0</v>
      </c>
      <c r="AM27" s="37">
        <f>Profils!C22</f>
        <v>0</v>
      </c>
      <c r="AN27" s="38">
        <f>Profils!D22</f>
        <v>0</v>
      </c>
      <c r="AO27" s="39">
        <f>Profils!E22</f>
        <v>0</v>
      </c>
      <c r="AP27" s="40">
        <f>Profils!C23</f>
        <v>0</v>
      </c>
      <c r="AQ27" s="38">
        <f>Profils!D23</f>
        <v>0</v>
      </c>
      <c r="AR27" s="39">
        <f>Profils!E23</f>
        <v>0</v>
      </c>
    </row>
    <row r="28" spans="1:44" ht="25.5">
      <c r="A28" s="9"/>
      <c r="B28" s="13" t="str">
        <f>Synthèse!$B$23</f>
        <v>Maintenance en  Condition Opérationnelle</v>
      </c>
      <c r="C28" s="310" t="s">
        <v>252</v>
      </c>
      <c r="D28" s="11">
        <f>SUM(F28:AR28)</f>
        <v>0</v>
      </c>
      <c r="E28" s="44">
        <f>SUMPRODUCT(F28:AR28,$F$6:$AR$6)</f>
        <v>0</v>
      </c>
      <c r="F28" s="131"/>
      <c r="G28" s="132"/>
      <c r="H28" s="133"/>
      <c r="I28" s="131"/>
      <c r="J28" s="132"/>
      <c r="K28" s="133"/>
      <c r="L28" s="131"/>
      <c r="M28" s="132"/>
      <c r="N28" s="133"/>
      <c r="O28" s="131"/>
      <c r="P28" s="132"/>
      <c r="Q28" s="133"/>
      <c r="R28" s="131"/>
      <c r="S28" s="132"/>
      <c r="T28" s="133"/>
      <c r="U28" s="131"/>
      <c r="V28" s="132"/>
      <c r="W28" s="133"/>
      <c r="X28" s="131"/>
      <c r="Y28" s="132"/>
      <c r="Z28" s="133"/>
      <c r="AA28" s="131"/>
      <c r="AB28" s="132"/>
      <c r="AC28" s="133"/>
      <c r="AD28" s="131"/>
      <c r="AE28" s="132"/>
      <c r="AF28" s="133"/>
      <c r="AG28" s="131"/>
      <c r="AH28" s="132"/>
      <c r="AI28" s="133"/>
      <c r="AJ28" s="131"/>
      <c r="AK28" s="132"/>
      <c r="AL28" s="133"/>
      <c r="AM28" s="131"/>
      <c r="AN28" s="132"/>
      <c r="AO28" s="133"/>
      <c r="AP28" s="134"/>
      <c r="AQ28" s="132"/>
      <c r="AR28" s="133"/>
    </row>
    <row r="29" spans="1:44" ht="25.5">
      <c r="A29" s="9"/>
      <c r="B29" s="13" t="str">
        <f>Synthèse!$B$24</f>
        <v>Pilotage et gouvernance</v>
      </c>
      <c r="C29" s="310" t="s">
        <v>252</v>
      </c>
      <c r="D29" s="11">
        <f>SUM(F29:AR29)</f>
        <v>0</v>
      </c>
      <c r="E29" s="44">
        <f>SUMPRODUCT(F29:AR29,$F$6:$AR$6)</f>
        <v>0</v>
      </c>
      <c r="F29" s="131"/>
      <c r="G29" s="132"/>
      <c r="H29" s="133"/>
      <c r="I29" s="131"/>
      <c r="J29" s="132"/>
      <c r="K29" s="133"/>
      <c r="L29" s="131"/>
      <c r="M29" s="132"/>
      <c r="N29" s="133"/>
      <c r="O29" s="131"/>
      <c r="P29" s="132"/>
      <c r="Q29" s="133"/>
      <c r="R29" s="131"/>
      <c r="S29" s="132"/>
      <c r="T29" s="133"/>
      <c r="U29" s="131"/>
      <c r="V29" s="132"/>
      <c r="W29" s="133"/>
      <c r="X29" s="131"/>
      <c r="Y29" s="132"/>
      <c r="Z29" s="133"/>
      <c r="AA29" s="131"/>
      <c r="AB29" s="132"/>
      <c r="AC29" s="133"/>
      <c r="AD29" s="131"/>
      <c r="AE29" s="132"/>
      <c r="AF29" s="133"/>
      <c r="AG29" s="131"/>
      <c r="AH29" s="132"/>
      <c r="AI29" s="133"/>
      <c r="AJ29" s="131"/>
      <c r="AK29" s="132"/>
      <c r="AL29" s="133"/>
      <c r="AM29" s="131"/>
      <c r="AN29" s="132"/>
      <c r="AO29" s="133"/>
      <c r="AP29" s="134"/>
      <c r="AQ29" s="132"/>
      <c r="AR29" s="133"/>
    </row>
    <row r="30" spans="1:44" ht="15.75" thickBot="1">
      <c r="A30" s="9"/>
      <c r="B30" s="176" t="s">
        <v>114</v>
      </c>
      <c r="C30" s="47" t="str">
        <f>B25</f>
        <v>Année 4</v>
      </c>
      <c r="D30" s="177">
        <f>SUM(D28:D29)</f>
        <v>0</v>
      </c>
      <c r="E30" s="178">
        <f>SUM(E28:E29)</f>
        <v>0</v>
      </c>
    </row>
    <row r="31" spans="1:44" ht="15.75" customHeight="1" thickBot="1"/>
    <row r="32" spans="1:44" s="9" customFormat="1" ht="28.5" customHeight="1">
      <c r="B32" s="412" t="s">
        <v>36</v>
      </c>
      <c r="C32" s="410" t="s">
        <v>106</v>
      </c>
      <c r="D32" s="410" t="s">
        <v>107</v>
      </c>
      <c r="E32" s="411" t="s">
        <v>108</v>
      </c>
      <c r="F32" s="412" t="str">
        <f>Profils!$B$11</f>
        <v>Directeur de Projet</v>
      </c>
      <c r="G32" s="410"/>
      <c r="H32" s="411"/>
      <c r="I32" s="412" t="str">
        <f>Profils!$B$12</f>
        <v>Formateur</v>
      </c>
      <c r="J32" s="410"/>
      <c r="K32" s="411"/>
      <c r="L32" s="412" t="str">
        <f>Profils!$B$13</f>
        <v>Chef de projet Fonctionnel</v>
      </c>
      <c r="M32" s="410"/>
      <c r="N32" s="411"/>
      <c r="O32" s="413" t="str">
        <f>Profils!$B$14</f>
        <v xml:space="preserve">Chef de projet technique </v>
      </c>
      <c r="P32" s="414"/>
      <c r="Q32" s="415"/>
      <c r="R32" s="413" t="str">
        <f>Profils!$B$15</f>
        <v xml:space="preserve">Consultant Sécurité </v>
      </c>
      <c r="S32" s="414"/>
      <c r="T32" s="415"/>
      <c r="U32" s="413" t="str">
        <f>Profils!$B$16</f>
        <v xml:space="preserve">Analyste Concepteur </v>
      </c>
      <c r="V32" s="414"/>
      <c r="W32" s="415"/>
      <c r="X32" s="413" t="str">
        <f>Profils!$B$17</f>
        <v>Développeur progiciel</v>
      </c>
      <c r="Y32" s="414"/>
      <c r="Z32" s="415"/>
      <c r="AA32" s="413" t="str">
        <f>Profils!$B$18</f>
        <v>Administrateur (Base de données,…)</v>
      </c>
      <c r="AB32" s="414"/>
      <c r="AC32" s="415"/>
      <c r="AD32" s="413" t="str">
        <f>Profils!$B$19</f>
        <v xml:space="preserve">Expert technique </v>
      </c>
      <c r="AE32" s="414"/>
      <c r="AF32" s="415"/>
      <c r="AG32" s="412" t="str">
        <f>Profils!$B$20</f>
        <v>Autre profil 1 (libellé à préciser)</v>
      </c>
      <c r="AH32" s="410"/>
      <c r="AI32" s="411"/>
      <c r="AJ32" s="412" t="str">
        <f>Profils!$B$21</f>
        <v>Autre profil 2 (libellé à préciser)</v>
      </c>
      <c r="AK32" s="410"/>
      <c r="AL32" s="411"/>
      <c r="AM32" s="412" t="str">
        <f>Profils!$B$22</f>
        <v>Autre profil 3 (libellé à préciser)</v>
      </c>
      <c r="AN32" s="410"/>
      <c r="AO32" s="411"/>
      <c r="AP32" s="409" t="str">
        <f>Profils!$B$23</f>
        <v>Autre profil 4 (libellé à préciser)</v>
      </c>
      <c r="AQ32" s="410"/>
      <c r="AR32" s="411"/>
    </row>
    <row r="33" spans="1:44" s="9" customFormat="1" ht="13.5" thickBot="1">
      <c r="B33" s="417"/>
      <c r="C33" s="416"/>
      <c r="D33" s="416"/>
      <c r="E33" s="418"/>
      <c r="F33" s="32" t="s">
        <v>109</v>
      </c>
      <c r="G33" s="33" t="s">
        <v>110</v>
      </c>
      <c r="H33" s="34" t="s">
        <v>111</v>
      </c>
      <c r="I33" s="32" t="s">
        <v>109</v>
      </c>
      <c r="J33" s="33" t="s">
        <v>110</v>
      </c>
      <c r="K33" s="34" t="s">
        <v>111</v>
      </c>
      <c r="L33" s="32" t="s">
        <v>109</v>
      </c>
      <c r="M33" s="33" t="s">
        <v>110</v>
      </c>
      <c r="N33" s="34" t="s">
        <v>111</v>
      </c>
      <c r="O33" s="32" t="s">
        <v>109</v>
      </c>
      <c r="P33" s="33" t="s">
        <v>110</v>
      </c>
      <c r="Q33" s="34" t="s">
        <v>111</v>
      </c>
      <c r="R33" s="32" t="s">
        <v>109</v>
      </c>
      <c r="S33" s="33" t="s">
        <v>110</v>
      </c>
      <c r="T33" s="34" t="s">
        <v>111</v>
      </c>
      <c r="U33" s="32" t="s">
        <v>109</v>
      </c>
      <c r="V33" s="33" t="s">
        <v>110</v>
      </c>
      <c r="W33" s="34" t="s">
        <v>111</v>
      </c>
      <c r="X33" s="32" t="s">
        <v>109</v>
      </c>
      <c r="Y33" s="33" t="s">
        <v>110</v>
      </c>
      <c r="Z33" s="34" t="s">
        <v>111</v>
      </c>
      <c r="AA33" s="32" t="s">
        <v>109</v>
      </c>
      <c r="AB33" s="33" t="s">
        <v>110</v>
      </c>
      <c r="AC33" s="34" t="s">
        <v>111</v>
      </c>
      <c r="AD33" s="32" t="s">
        <v>109</v>
      </c>
      <c r="AE33" s="33" t="s">
        <v>110</v>
      </c>
      <c r="AF33" s="34" t="s">
        <v>111</v>
      </c>
      <c r="AG33" s="32" t="s">
        <v>109</v>
      </c>
      <c r="AH33" s="33" t="s">
        <v>110</v>
      </c>
      <c r="AI33" s="34" t="s">
        <v>111</v>
      </c>
      <c r="AJ33" s="32" t="s">
        <v>109</v>
      </c>
      <c r="AK33" s="33" t="s">
        <v>110</v>
      </c>
      <c r="AL33" s="34" t="s">
        <v>111</v>
      </c>
      <c r="AM33" s="32" t="s">
        <v>109</v>
      </c>
      <c r="AN33" s="33" t="s">
        <v>110</v>
      </c>
      <c r="AO33" s="34" t="s">
        <v>111</v>
      </c>
      <c r="AP33" s="35" t="s">
        <v>109</v>
      </c>
      <c r="AQ33" s="33" t="s">
        <v>110</v>
      </c>
      <c r="AR33" s="34" t="s">
        <v>111</v>
      </c>
    </row>
    <row r="34" spans="1:44" s="9" customFormat="1" ht="12.75" customHeight="1">
      <c r="B34" s="53" t="s">
        <v>112</v>
      </c>
      <c r="C34" s="49" t="s">
        <v>113</v>
      </c>
      <c r="D34" s="48"/>
      <c r="E34" s="54"/>
      <c r="F34" s="37">
        <f>Profils!C11</f>
        <v>0</v>
      </c>
      <c r="G34" s="38">
        <f>Profils!D11</f>
        <v>0</v>
      </c>
      <c r="H34" s="39">
        <f>Profils!E11</f>
        <v>0</v>
      </c>
      <c r="I34" s="37">
        <f>Profils!C12</f>
        <v>0</v>
      </c>
      <c r="J34" s="38">
        <f>Profils!D12</f>
        <v>0</v>
      </c>
      <c r="K34" s="39">
        <f>Profils!E12</f>
        <v>0</v>
      </c>
      <c r="L34" s="37">
        <f>Profils!C13</f>
        <v>0</v>
      </c>
      <c r="M34" s="38">
        <f>Profils!D13</f>
        <v>0</v>
      </c>
      <c r="N34" s="39">
        <f>Profils!E13</f>
        <v>0</v>
      </c>
      <c r="O34" s="37">
        <f>Profils!C14</f>
        <v>0</v>
      </c>
      <c r="P34" s="38">
        <f>Profils!D14</f>
        <v>0</v>
      </c>
      <c r="Q34" s="39">
        <f>Profils!E14</f>
        <v>0</v>
      </c>
      <c r="R34" s="37">
        <f>Profils!C15</f>
        <v>0</v>
      </c>
      <c r="S34" s="38">
        <f>Profils!D15</f>
        <v>0</v>
      </c>
      <c r="T34" s="39">
        <f>Profils!E15</f>
        <v>0</v>
      </c>
      <c r="U34" s="37">
        <f>Profils!C16</f>
        <v>0</v>
      </c>
      <c r="V34" s="38">
        <f>Profils!D16</f>
        <v>0</v>
      </c>
      <c r="W34" s="39">
        <f>Profils!E16</f>
        <v>0</v>
      </c>
      <c r="X34" s="37">
        <f>Profils!C17</f>
        <v>0</v>
      </c>
      <c r="Y34" s="38">
        <f>Profils!D17</f>
        <v>0</v>
      </c>
      <c r="Z34" s="39">
        <f>Profils!E17</f>
        <v>0</v>
      </c>
      <c r="AA34" s="37">
        <f>Profils!C18</f>
        <v>0</v>
      </c>
      <c r="AB34" s="38">
        <f>Profils!D18</f>
        <v>0</v>
      </c>
      <c r="AC34" s="39">
        <f>Profils!E18</f>
        <v>0</v>
      </c>
      <c r="AD34" s="37">
        <f>Profils!C19</f>
        <v>0</v>
      </c>
      <c r="AE34" s="38">
        <f>Profils!D19</f>
        <v>0</v>
      </c>
      <c r="AF34" s="39">
        <f>Profils!E19</f>
        <v>0</v>
      </c>
      <c r="AG34" s="37">
        <f>Profils!C20</f>
        <v>0</v>
      </c>
      <c r="AH34" s="38">
        <f>Profils!D20</f>
        <v>0</v>
      </c>
      <c r="AI34" s="39">
        <f>Profils!E20</f>
        <v>0</v>
      </c>
      <c r="AJ34" s="37">
        <f>Profils!C21</f>
        <v>0</v>
      </c>
      <c r="AK34" s="38">
        <f>Profils!D21</f>
        <v>0</v>
      </c>
      <c r="AL34" s="39">
        <f>Profils!E21</f>
        <v>0</v>
      </c>
      <c r="AM34" s="37">
        <f>Profils!C22</f>
        <v>0</v>
      </c>
      <c r="AN34" s="38">
        <f>Profils!D22</f>
        <v>0</v>
      </c>
      <c r="AO34" s="39">
        <f>Profils!E22</f>
        <v>0</v>
      </c>
      <c r="AP34" s="40">
        <f>Profils!C23</f>
        <v>0</v>
      </c>
      <c r="AQ34" s="38">
        <f>Profils!D23</f>
        <v>0</v>
      </c>
      <c r="AR34" s="39">
        <f>Profils!E23</f>
        <v>0</v>
      </c>
    </row>
    <row r="35" spans="1:44" ht="25.5">
      <c r="A35" s="9"/>
      <c r="B35" s="13" t="str">
        <f>Synthèse!$B$23</f>
        <v>Maintenance en  Condition Opérationnelle</v>
      </c>
      <c r="C35" s="310" t="s">
        <v>252</v>
      </c>
      <c r="D35" s="11">
        <f>SUM(F35:AR35)</f>
        <v>0</v>
      </c>
      <c r="E35" s="44">
        <f>SUMPRODUCT(F35:AR35,$F$6:$AR$6)</f>
        <v>0</v>
      </c>
      <c r="F35" s="131"/>
      <c r="G35" s="132"/>
      <c r="H35" s="133"/>
      <c r="I35" s="131"/>
      <c r="J35" s="132"/>
      <c r="K35" s="133"/>
      <c r="L35" s="131"/>
      <c r="M35" s="132"/>
      <c r="N35" s="133"/>
      <c r="O35" s="131"/>
      <c r="P35" s="132"/>
      <c r="Q35" s="133"/>
      <c r="R35" s="131"/>
      <c r="S35" s="132"/>
      <c r="T35" s="133"/>
      <c r="U35" s="131"/>
      <c r="V35" s="132"/>
      <c r="W35" s="133"/>
      <c r="X35" s="131"/>
      <c r="Y35" s="132"/>
      <c r="Z35" s="133"/>
      <c r="AA35" s="131"/>
      <c r="AB35" s="132"/>
      <c r="AC35" s="133"/>
      <c r="AD35" s="131"/>
      <c r="AE35" s="132"/>
      <c r="AF35" s="133"/>
      <c r="AG35" s="131"/>
      <c r="AH35" s="132"/>
      <c r="AI35" s="133"/>
      <c r="AJ35" s="131"/>
      <c r="AK35" s="132"/>
      <c r="AL35" s="133"/>
      <c r="AM35" s="131"/>
      <c r="AN35" s="132"/>
      <c r="AO35" s="133"/>
      <c r="AP35" s="134"/>
      <c r="AQ35" s="132"/>
      <c r="AR35" s="133"/>
    </row>
    <row r="36" spans="1:44" ht="25.5">
      <c r="A36" s="9"/>
      <c r="B36" s="13" t="str">
        <f>Synthèse!$B$24</f>
        <v>Pilotage et gouvernance</v>
      </c>
      <c r="C36" s="310" t="s">
        <v>252</v>
      </c>
      <c r="D36" s="11">
        <f>SUM(F36:AR36)</f>
        <v>0</v>
      </c>
      <c r="E36" s="44">
        <f>SUMPRODUCT(F36:AR36,$F$6:$AR$6)</f>
        <v>0</v>
      </c>
      <c r="F36" s="131"/>
      <c r="G36" s="132"/>
      <c r="H36" s="133"/>
      <c r="I36" s="131"/>
      <c r="J36" s="132"/>
      <c r="K36" s="133"/>
      <c r="L36" s="131"/>
      <c r="M36" s="132"/>
      <c r="N36" s="133"/>
      <c r="O36" s="131"/>
      <c r="P36" s="132"/>
      <c r="Q36" s="133"/>
      <c r="R36" s="131"/>
      <c r="S36" s="132"/>
      <c r="T36" s="133"/>
      <c r="U36" s="131"/>
      <c r="V36" s="132"/>
      <c r="W36" s="133"/>
      <c r="X36" s="131"/>
      <c r="Y36" s="132"/>
      <c r="Z36" s="133"/>
      <c r="AA36" s="131"/>
      <c r="AB36" s="132"/>
      <c r="AC36" s="133"/>
      <c r="AD36" s="131"/>
      <c r="AE36" s="132"/>
      <c r="AF36" s="133"/>
      <c r="AG36" s="131"/>
      <c r="AH36" s="132"/>
      <c r="AI36" s="133"/>
      <c r="AJ36" s="131"/>
      <c r="AK36" s="132"/>
      <c r="AL36" s="133"/>
      <c r="AM36" s="131"/>
      <c r="AN36" s="132"/>
      <c r="AO36" s="133"/>
      <c r="AP36" s="134"/>
      <c r="AQ36" s="132"/>
      <c r="AR36" s="133"/>
    </row>
    <row r="37" spans="1:44" ht="15.75" thickBot="1">
      <c r="A37" s="9"/>
      <c r="B37" s="176" t="s">
        <v>114</v>
      </c>
      <c r="C37" s="47" t="str">
        <f>B32</f>
        <v>Année 5</v>
      </c>
      <c r="D37" s="177">
        <f>SUM(D35:D36)</f>
        <v>0</v>
      </c>
      <c r="E37" s="178">
        <f>SUM(E35:E36)</f>
        <v>0</v>
      </c>
    </row>
    <row r="39" spans="1:44" s="9" customFormat="1" ht="28.5" hidden="1" customHeight="1">
      <c r="B39" s="412" t="s">
        <v>37</v>
      </c>
      <c r="C39" s="410" t="s">
        <v>106</v>
      </c>
      <c r="D39" s="410" t="s">
        <v>107</v>
      </c>
      <c r="E39" s="411" t="s">
        <v>108</v>
      </c>
      <c r="F39" s="412" t="str">
        <f>Profils!$B$11</f>
        <v>Directeur de Projet</v>
      </c>
      <c r="G39" s="410"/>
      <c r="H39" s="411"/>
      <c r="I39" s="412" t="str">
        <f>Profils!$B$12</f>
        <v>Formateur</v>
      </c>
      <c r="J39" s="410"/>
      <c r="K39" s="411"/>
      <c r="L39" s="412" t="str">
        <f>Profils!$B$13</f>
        <v>Chef de projet Fonctionnel</v>
      </c>
      <c r="M39" s="410"/>
      <c r="N39" s="411"/>
      <c r="O39" s="413" t="str">
        <f>Profils!$B$14</f>
        <v xml:space="preserve">Chef de projet technique </v>
      </c>
      <c r="P39" s="414"/>
      <c r="Q39" s="415"/>
      <c r="R39" s="413" t="str">
        <f>Profils!$B$15</f>
        <v xml:space="preserve">Consultant Sécurité </v>
      </c>
      <c r="S39" s="414"/>
      <c r="T39" s="415"/>
      <c r="U39" s="413" t="str">
        <f>Profils!$B$16</f>
        <v xml:space="preserve">Analyste Concepteur </v>
      </c>
      <c r="V39" s="414"/>
      <c r="W39" s="415"/>
      <c r="X39" s="413" t="str">
        <f>Profils!$B$17</f>
        <v>Développeur progiciel</v>
      </c>
      <c r="Y39" s="414"/>
      <c r="Z39" s="415"/>
      <c r="AA39" s="413" t="str">
        <f>Profils!$B$18</f>
        <v>Administrateur (Base de données,…)</v>
      </c>
      <c r="AB39" s="414"/>
      <c r="AC39" s="415"/>
      <c r="AD39" s="413" t="str">
        <f>Profils!$B$19</f>
        <v xml:space="preserve">Expert technique </v>
      </c>
      <c r="AE39" s="414"/>
      <c r="AF39" s="415"/>
      <c r="AG39" s="412" t="str">
        <f>Profils!$B$20</f>
        <v>Autre profil 1 (libellé à préciser)</v>
      </c>
      <c r="AH39" s="410"/>
      <c r="AI39" s="411"/>
      <c r="AJ39" s="412" t="str">
        <f>Profils!$B$21</f>
        <v>Autre profil 2 (libellé à préciser)</v>
      </c>
      <c r="AK39" s="410"/>
      <c r="AL39" s="411"/>
      <c r="AM39" s="412" t="str">
        <f>Profils!$B$22</f>
        <v>Autre profil 3 (libellé à préciser)</v>
      </c>
      <c r="AN39" s="410"/>
      <c r="AO39" s="411"/>
      <c r="AP39" s="409" t="str">
        <f>Profils!$B$23</f>
        <v>Autre profil 4 (libellé à préciser)</v>
      </c>
      <c r="AQ39" s="410"/>
      <c r="AR39" s="411"/>
    </row>
    <row r="40" spans="1:44" s="9" customFormat="1" ht="13.5" hidden="1" thickBot="1">
      <c r="B40" s="417"/>
      <c r="C40" s="416"/>
      <c r="D40" s="416"/>
      <c r="E40" s="418"/>
      <c r="F40" s="32" t="s">
        <v>109</v>
      </c>
      <c r="G40" s="33" t="s">
        <v>110</v>
      </c>
      <c r="H40" s="34" t="s">
        <v>111</v>
      </c>
      <c r="I40" s="32" t="s">
        <v>109</v>
      </c>
      <c r="J40" s="33" t="s">
        <v>110</v>
      </c>
      <c r="K40" s="34" t="s">
        <v>111</v>
      </c>
      <c r="L40" s="32" t="s">
        <v>109</v>
      </c>
      <c r="M40" s="33" t="s">
        <v>110</v>
      </c>
      <c r="N40" s="34" t="s">
        <v>111</v>
      </c>
      <c r="O40" s="32" t="s">
        <v>109</v>
      </c>
      <c r="P40" s="33" t="s">
        <v>110</v>
      </c>
      <c r="Q40" s="34" t="s">
        <v>111</v>
      </c>
      <c r="R40" s="32" t="s">
        <v>109</v>
      </c>
      <c r="S40" s="33" t="s">
        <v>110</v>
      </c>
      <c r="T40" s="34" t="s">
        <v>111</v>
      </c>
      <c r="U40" s="32" t="s">
        <v>109</v>
      </c>
      <c r="V40" s="33" t="s">
        <v>110</v>
      </c>
      <c r="W40" s="34" t="s">
        <v>111</v>
      </c>
      <c r="X40" s="32" t="s">
        <v>109</v>
      </c>
      <c r="Y40" s="33" t="s">
        <v>110</v>
      </c>
      <c r="Z40" s="34" t="s">
        <v>111</v>
      </c>
      <c r="AA40" s="32" t="s">
        <v>109</v>
      </c>
      <c r="AB40" s="33" t="s">
        <v>110</v>
      </c>
      <c r="AC40" s="34" t="s">
        <v>111</v>
      </c>
      <c r="AD40" s="32" t="s">
        <v>109</v>
      </c>
      <c r="AE40" s="33" t="s">
        <v>110</v>
      </c>
      <c r="AF40" s="34" t="s">
        <v>111</v>
      </c>
      <c r="AG40" s="32" t="s">
        <v>109</v>
      </c>
      <c r="AH40" s="33" t="s">
        <v>110</v>
      </c>
      <c r="AI40" s="34" t="s">
        <v>111</v>
      </c>
      <c r="AJ40" s="32" t="s">
        <v>109</v>
      </c>
      <c r="AK40" s="33" t="s">
        <v>110</v>
      </c>
      <c r="AL40" s="34" t="s">
        <v>111</v>
      </c>
      <c r="AM40" s="32" t="s">
        <v>109</v>
      </c>
      <c r="AN40" s="33" t="s">
        <v>110</v>
      </c>
      <c r="AO40" s="34" t="s">
        <v>111</v>
      </c>
      <c r="AP40" s="35" t="s">
        <v>109</v>
      </c>
      <c r="AQ40" s="33" t="s">
        <v>110</v>
      </c>
      <c r="AR40" s="34" t="s">
        <v>111</v>
      </c>
    </row>
    <row r="41" spans="1:44" s="9" customFormat="1" ht="12.75" hidden="1" customHeight="1">
      <c r="B41" s="53" t="s">
        <v>112</v>
      </c>
      <c r="C41" s="49" t="s">
        <v>113</v>
      </c>
      <c r="D41" s="48"/>
      <c r="E41" s="54"/>
      <c r="F41" s="37">
        <f>Profils!C56</f>
        <v>0</v>
      </c>
      <c r="G41" s="38">
        <f>Profils!D56</f>
        <v>0</v>
      </c>
      <c r="H41" s="39">
        <f>Profils!E56</f>
        <v>0</v>
      </c>
      <c r="I41" s="37">
        <f>Profils!C57</f>
        <v>0</v>
      </c>
      <c r="J41" s="38">
        <f>Profils!D57</f>
        <v>0</v>
      </c>
      <c r="K41" s="39">
        <f>Profils!E57</f>
        <v>0</v>
      </c>
      <c r="L41" s="37">
        <f>Profils!C58</f>
        <v>0</v>
      </c>
      <c r="M41" s="38">
        <f>Profils!D58</f>
        <v>0</v>
      </c>
      <c r="N41" s="39">
        <f>Profils!E58</f>
        <v>0</v>
      </c>
      <c r="O41" s="37">
        <f>Profils!C59</f>
        <v>0</v>
      </c>
      <c r="P41" s="38">
        <f>Profils!D59</f>
        <v>0</v>
      </c>
      <c r="Q41" s="39">
        <f>Profils!E59</f>
        <v>0</v>
      </c>
      <c r="R41" s="37">
        <f>Profils!C60</f>
        <v>0</v>
      </c>
      <c r="S41" s="38">
        <f>Profils!D60</f>
        <v>0</v>
      </c>
      <c r="T41" s="39">
        <f>Profils!E60</f>
        <v>0</v>
      </c>
      <c r="U41" s="37">
        <f>Profils!C61</f>
        <v>0</v>
      </c>
      <c r="V41" s="38">
        <f>Profils!D61</f>
        <v>0</v>
      </c>
      <c r="W41" s="39">
        <f>Profils!E61</f>
        <v>0</v>
      </c>
      <c r="X41" s="37">
        <f>Profils!C62</f>
        <v>0</v>
      </c>
      <c r="Y41" s="38">
        <f>Profils!D62</f>
        <v>0</v>
      </c>
      <c r="Z41" s="39">
        <f>Profils!E62</f>
        <v>0</v>
      </c>
      <c r="AA41" s="37">
        <f>Profils!C63</f>
        <v>0</v>
      </c>
      <c r="AB41" s="38">
        <f>Profils!D63</f>
        <v>0</v>
      </c>
      <c r="AC41" s="39">
        <f>Profils!E63</f>
        <v>0</v>
      </c>
      <c r="AD41" s="37">
        <f>Profils!C64</f>
        <v>0</v>
      </c>
      <c r="AE41" s="38">
        <f>Profils!D64</f>
        <v>0</v>
      </c>
      <c r="AF41" s="39">
        <f>Profils!E64</f>
        <v>0</v>
      </c>
      <c r="AG41" s="37">
        <f>Profils!C65</f>
        <v>0</v>
      </c>
      <c r="AH41" s="38">
        <f>Profils!D65</f>
        <v>0</v>
      </c>
      <c r="AI41" s="39">
        <f>Profils!E65</f>
        <v>0</v>
      </c>
      <c r="AJ41" s="37">
        <f>Profils!C66</f>
        <v>0</v>
      </c>
      <c r="AK41" s="38">
        <f>Profils!D66</f>
        <v>0</v>
      </c>
      <c r="AL41" s="39">
        <f>Profils!E66</f>
        <v>0</v>
      </c>
      <c r="AM41" s="37">
        <f>Profils!C67</f>
        <v>0</v>
      </c>
      <c r="AN41" s="38">
        <f>Profils!D67</f>
        <v>0</v>
      </c>
      <c r="AO41" s="39">
        <f>Profils!E67</f>
        <v>0</v>
      </c>
      <c r="AP41" s="40">
        <f>Profils!C68</f>
        <v>0</v>
      </c>
      <c r="AQ41" s="38">
        <f>Profils!D68</f>
        <v>0</v>
      </c>
      <c r="AR41" s="39">
        <f>Profils!E68</f>
        <v>0</v>
      </c>
    </row>
    <row r="42" spans="1:44" hidden="1">
      <c r="A42" s="9"/>
      <c r="B42" s="13" t="str">
        <f>Synthèse!$B$23</f>
        <v>Maintenance en  Condition Opérationnelle</v>
      </c>
      <c r="C42" s="31" t="str">
        <f>IF(Synthèse!$C$23=0,"",Synthèse!$C$23)</f>
        <v>assurée par l'intégrateur</v>
      </c>
      <c r="D42" s="11">
        <f>SUM(F42:AR42)</f>
        <v>0</v>
      </c>
      <c r="E42" s="44">
        <f>SUMPRODUCT(F42:AR42,$F$6:$AR$6)</f>
        <v>0</v>
      </c>
      <c r="F42" s="131"/>
      <c r="G42" s="132"/>
      <c r="H42" s="133"/>
      <c r="I42" s="131"/>
      <c r="J42" s="132"/>
      <c r="K42" s="133"/>
      <c r="L42" s="131"/>
      <c r="M42" s="132"/>
      <c r="N42" s="133"/>
      <c r="O42" s="131"/>
      <c r="P42" s="132"/>
      <c r="Q42" s="133"/>
      <c r="R42" s="131"/>
      <c r="S42" s="132"/>
      <c r="T42" s="133"/>
      <c r="U42" s="131"/>
      <c r="V42" s="132"/>
      <c r="W42" s="133"/>
      <c r="X42" s="131"/>
      <c r="Y42" s="132"/>
      <c r="Z42" s="133"/>
      <c r="AA42" s="131"/>
      <c r="AB42" s="132"/>
      <c r="AC42" s="133"/>
      <c r="AD42" s="131"/>
      <c r="AE42" s="132"/>
      <c r="AF42" s="133"/>
      <c r="AG42" s="131"/>
      <c r="AH42" s="132"/>
      <c r="AI42" s="133"/>
      <c r="AJ42" s="131"/>
      <c r="AK42" s="132"/>
      <c r="AL42" s="133"/>
      <c r="AM42" s="131"/>
      <c r="AN42" s="132"/>
      <c r="AO42" s="133"/>
      <c r="AP42" s="134"/>
      <c r="AQ42" s="132"/>
      <c r="AR42" s="133"/>
    </row>
    <row r="43" spans="1:44" ht="15.95" hidden="1" customHeight="1">
      <c r="A43" s="9"/>
      <c r="B43" s="13" t="str">
        <f>Synthèse!$B$24</f>
        <v>Pilotage et gouvernance</v>
      </c>
      <c r="C43" s="31" t="str">
        <f>IF(Synthèse!$C$24=0,"",Synthèse!$C$24)</f>
        <v/>
      </c>
      <c r="D43" s="11">
        <f>SUM(F43:AR43)</f>
        <v>0</v>
      </c>
      <c r="E43" s="44">
        <f>SUMPRODUCT(F43:AR43,$F$6:$AR$6)</f>
        <v>0</v>
      </c>
      <c r="F43" s="131"/>
      <c r="G43" s="132"/>
      <c r="H43" s="133"/>
      <c r="I43" s="131"/>
      <c r="J43" s="132"/>
      <c r="K43" s="133"/>
      <c r="L43" s="131"/>
      <c r="M43" s="132"/>
      <c r="N43" s="133"/>
      <c r="O43" s="131"/>
      <c r="P43" s="132"/>
      <c r="Q43" s="133"/>
      <c r="R43" s="131"/>
      <c r="S43" s="132"/>
      <c r="T43" s="133"/>
      <c r="U43" s="131"/>
      <c r="V43" s="132"/>
      <c r="W43" s="133"/>
      <c r="X43" s="131"/>
      <c r="Y43" s="132"/>
      <c r="Z43" s="133"/>
      <c r="AA43" s="131"/>
      <c r="AB43" s="132"/>
      <c r="AC43" s="133"/>
      <c r="AD43" s="131"/>
      <c r="AE43" s="132"/>
      <c r="AF43" s="133"/>
      <c r="AG43" s="131"/>
      <c r="AH43" s="132"/>
      <c r="AI43" s="133"/>
      <c r="AJ43" s="131"/>
      <c r="AK43" s="132"/>
      <c r="AL43" s="133"/>
      <c r="AM43" s="131"/>
      <c r="AN43" s="132"/>
      <c r="AO43" s="133"/>
      <c r="AP43" s="134"/>
      <c r="AQ43" s="132"/>
      <c r="AR43" s="133"/>
    </row>
    <row r="44" spans="1:44" ht="15.75" hidden="1" thickBot="1">
      <c r="A44" s="9"/>
      <c r="B44" s="176" t="s">
        <v>114</v>
      </c>
      <c r="C44" s="47" t="str">
        <f>B39</f>
        <v>Année 6</v>
      </c>
      <c r="D44" s="177">
        <f>SUM(D42:D43)</f>
        <v>0</v>
      </c>
      <c r="E44" s="178">
        <f>SUM(E42:E43)</f>
        <v>0</v>
      </c>
    </row>
    <row r="45" spans="1:44" ht="15.75" hidden="1" thickBot="1"/>
    <row r="46" spans="1:44" s="9" customFormat="1" ht="28.5" hidden="1" customHeight="1">
      <c r="B46" s="412" t="s">
        <v>38</v>
      </c>
      <c r="C46" s="410" t="s">
        <v>106</v>
      </c>
      <c r="D46" s="410" t="s">
        <v>107</v>
      </c>
      <c r="E46" s="411" t="s">
        <v>108</v>
      </c>
      <c r="F46" s="412" t="str">
        <f>Profils!$B$11</f>
        <v>Directeur de Projet</v>
      </c>
      <c r="G46" s="410"/>
      <c r="H46" s="411"/>
      <c r="I46" s="412" t="str">
        <f>Profils!$B$12</f>
        <v>Formateur</v>
      </c>
      <c r="J46" s="410"/>
      <c r="K46" s="411"/>
      <c r="L46" s="412" t="str">
        <f>Profils!$B$13</f>
        <v>Chef de projet Fonctionnel</v>
      </c>
      <c r="M46" s="410"/>
      <c r="N46" s="411"/>
      <c r="O46" s="413" t="str">
        <f>Profils!$B$14</f>
        <v xml:space="preserve">Chef de projet technique </v>
      </c>
      <c r="P46" s="414"/>
      <c r="Q46" s="415"/>
      <c r="R46" s="413" t="str">
        <f>Profils!$B$15</f>
        <v xml:space="preserve">Consultant Sécurité </v>
      </c>
      <c r="S46" s="414"/>
      <c r="T46" s="415"/>
      <c r="U46" s="413" t="str">
        <f>Profils!$B$16</f>
        <v xml:space="preserve">Analyste Concepteur </v>
      </c>
      <c r="V46" s="414"/>
      <c r="W46" s="415"/>
      <c r="X46" s="413" t="str">
        <f>Profils!$B$17</f>
        <v>Développeur progiciel</v>
      </c>
      <c r="Y46" s="414"/>
      <c r="Z46" s="415"/>
      <c r="AA46" s="413" t="str">
        <f>Profils!$B$18</f>
        <v>Administrateur (Base de données,…)</v>
      </c>
      <c r="AB46" s="414"/>
      <c r="AC46" s="415"/>
      <c r="AD46" s="413" t="str">
        <f>Profils!$B$19</f>
        <v xml:space="preserve">Expert technique </v>
      </c>
      <c r="AE46" s="414"/>
      <c r="AF46" s="415"/>
      <c r="AG46" s="412" t="str">
        <f>Profils!$B$20</f>
        <v>Autre profil 1 (libellé à préciser)</v>
      </c>
      <c r="AH46" s="410"/>
      <c r="AI46" s="411"/>
      <c r="AJ46" s="412" t="str">
        <f>Profils!$B$21</f>
        <v>Autre profil 2 (libellé à préciser)</v>
      </c>
      <c r="AK46" s="410"/>
      <c r="AL46" s="411"/>
      <c r="AM46" s="412" t="str">
        <f>Profils!$B$22</f>
        <v>Autre profil 3 (libellé à préciser)</v>
      </c>
      <c r="AN46" s="410"/>
      <c r="AO46" s="411"/>
      <c r="AP46" s="409" t="str">
        <f>Profils!$B$23</f>
        <v>Autre profil 4 (libellé à préciser)</v>
      </c>
      <c r="AQ46" s="410"/>
      <c r="AR46" s="411"/>
    </row>
    <row r="47" spans="1:44" s="9" customFormat="1" ht="13.5" hidden="1" thickBot="1">
      <c r="B47" s="417"/>
      <c r="C47" s="416"/>
      <c r="D47" s="416"/>
      <c r="E47" s="418"/>
      <c r="F47" s="32" t="s">
        <v>109</v>
      </c>
      <c r="G47" s="33" t="s">
        <v>110</v>
      </c>
      <c r="H47" s="34" t="s">
        <v>111</v>
      </c>
      <c r="I47" s="32" t="s">
        <v>109</v>
      </c>
      <c r="J47" s="33" t="s">
        <v>110</v>
      </c>
      <c r="K47" s="34" t="s">
        <v>111</v>
      </c>
      <c r="L47" s="32" t="s">
        <v>109</v>
      </c>
      <c r="M47" s="33" t="s">
        <v>110</v>
      </c>
      <c r="N47" s="34" t="s">
        <v>111</v>
      </c>
      <c r="O47" s="32" t="s">
        <v>109</v>
      </c>
      <c r="P47" s="33" t="s">
        <v>110</v>
      </c>
      <c r="Q47" s="34" t="s">
        <v>111</v>
      </c>
      <c r="R47" s="32" t="s">
        <v>109</v>
      </c>
      <c r="S47" s="33" t="s">
        <v>110</v>
      </c>
      <c r="T47" s="34" t="s">
        <v>111</v>
      </c>
      <c r="U47" s="32" t="s">
        <v>109</v>
      </c>
      <c r="V47" s="33" t="s">
        <v>110</v>
      </c>
      <c r="W47" s="34" t="s">
        <v>111</v>
      </c>
      <c r="X47" s="32" t="s">
        <v>109</v>
      </c>
      <c r="Y47" s="33" t="s">
        <v>110</v>
      </c>
      <c r="Z47" s="34" t="s">
        <v>111</v>
      </c>
      <c r="AA47" s="32" t="s">
        <v>109</v>
      </c>
      <c r="AB47" s="33" t="s">
        <v>110</v>
      </c>
      <c r="AC47" s="34" t="s">
        <v>111</v>
      </c>
      <c r="AD47" s="32" t="s">
        <v>109</v>
      </c>
      <c r="AE47" s="33" t="s">
        <v>110</v>
      </c>
      <c r="AF47" s="34" t="s">
        <v>111</v>
      </c>
      <c r="AG47" s="32" t="s">
        <v>109</v>
      </c>
      <c r="AH47" s="33" t="s">
        <v>110</v>
      </c>
      <c r="AI47" s="34" t="s">
        <v>111</v>
      </c>
      <c r="AJ47" s="32" t="s">
        <v>109</v>
      </c>
      <c r="AK47" s="33" t="s">
        <v>110</v>
      </c>
      <c r="AL47" s="34" t="s">
        <v>111</v>
      </c>
      <c r="AM47" s="32" t="s">
        <v>109</v>
      </c>
      <c r="AN47" s="33" t="s">
        <v>110</v>
      </c>
      <c r="AO47" s="34" t="s">
        <v>111</v>
      </c>
      <c r="AP47" s="35" t="s">
        <v>109</v>
      </c>
      <c r="AQ47" s="33" t="s">
        <v>110</v>
      </c>
      <c r="AR47" s="34" t="s">
        <v>111</v>
      </c>
    </row>
    <row r="48" spans="1:44" s="9" customFormat="1" ht="12.75" hidden="1" customHeight="1">
      <c r="B48" s="53" t="s">
        <v>112</v>
      </c>
      <c r="C48" s="49" t="s">
        <v>113</v>
      </c>
      <c r="D48" s="48"/>
      <c r="E48" s="54"/>
      <c r="F48" s="37">
        <f>Profils!C65</f>
        <v>0</v>
      </c>
      <c r="G48" s="38">
        <f>Profils!D65</f>
        <v>0</v>
      </c>
      <c r="H48" s="39">
        <f>Profils!E65</f>
        <v>0</v>
      </c>
      <c r="I48" s="37">
        <f>Profils!C66</f>
        <v>0</v>
      </c>
      <c r="J48" s="38">
        <f>Profils!D66</f>
        <v>0</v>
      </c>
      <c r="K48" s="39">
        <f>Profils!E66</f>
        <v>0</v>
      </c>
      <c r="L48" s="37">
        <f>Profils!C67</f>
        <v>0</v>
      </c>
      <c r="M48" s="38">
        <f>Profils!D67</f>
        <v>0</v>
      </c>
      <c r="N48" s="39">
        <f>Profils!E67</f>
        <v>0</v>
      </c>
      <c r="O48" s="37">
        <f>Profils!C68</f>
        <v>0</v>
      </c>
      <c r="P48" s="38">
        <f>Profils!D68</f>
        <v>0</v>
      </c>
      <c r="Q48" s="39">
        <f>Profils!E68</f>
        <v>0</v>
      </c>
      <c r="R48" s="37">
        <f>Profils!C69</f>
        <v>0</v>
      </c>
      <c r="S48" s="38">
        <f>Profils!D69</f>
        <v>0</v>
      </c>
      <c r="T48" s="39">
        <f>Profils!E69</f>
        <v>0</v>
      </c>
      <c r="U48" s="37">
        <f>Profils!C70</f>
        <v>0</v>
      </c>
      <c r="V48" s="38">
        <f>Profils!D70</f>
        <v>0</v>
      </c>
      <c r="W48" s="39">
        <f>Profils!E70</f>
        <v>0</v>
      </c>
      <c r="X48" s="37">
        <f>Profils!C71</f>
        <v>0</v>
      </c>
      <c r="Y48" s="38">
        <f>Profils!D71</f>
        <v>0</v>
      </c>
      <c r="Z48" s="39">
        <f>Profils!E71</f>
        <v>0</v>
      </c>
      <c r="AA48" s="37">
        <f>Profils!C72</f>
        <v>0</v>
      </c>
      <c r="AB48" s="38">
        <f>Profils!D72</f>
        <v>0</v>
      </c>
      <c r="AC48" s="39">
        <f>Profils!E72</f>
        <v>0</v>
      </c>
      <c r="AD48" s="37">
        <f>Profils!C73</f>
        <v>0</v>
      </c>
      <c r="AE48" s="38">
        <f>Profils!D73</f>
        <v>0</v>
      </c>
      <c r="AF48" s="39">
        <f>Profils!E73</f>
        <v>0</v>
      </c>
      <c r="AG48" s="37">
        <f>Profils!C74</f>
        <v>0</v>
      </c>
      <c r="AH48" s="38">
        <f>Profils!D74</f>
        <v>0</v>
      </c>
      <c r="AI48" s="39">
        <f>Profils!E74</f>
        <v>0</v>
      </c>
      <c r="AJ48" s="37">
        <f>Profils!C75</f>
        <v>0</v>
      </c>
      <c r="AK48" s="38">
        <f>Profils!D75</f>
        <v>0</v>
      </c>
      <c r="AL48" s="39">
        <f>Profils!E75</f>
        <v>0</v>
      </c>
      <c r="AM48" s="37">
        <f>Profils!C76</f>
        <v>0</v>
      </c>
      <c r="AN48" s="38">
        <f>Profils!D76</f>
        <v>0</v>
      </c>
      <c r="AO48" s="39">
        <f>Profils!E76</f>
        <v>0</v>
      </c>
      <c r="AP48" s="40">
        <f>Profils!C77</f>
        <v>0</v>
      </c>
      <c r="AQ48" s="38">
        <f>Profils!D77</f>
        <v>0</v>
      </c>
      <c r="AR48" s="39">
        <f>Profils!E77</f>
        <v>0</v>
      </c>
    </row>
    <row r="49" spans="1:44" hidden="1">
      <c r="A49" s="9"/>
      <c r="B49" s="13" t="str">
        <f>Synthèse!$B$23</f>
        <v>Maintenance en  Condition Opérationnelle</v>
      </c>
      <c r="C49" s="31" t="str">
        <f>IF(Synthèse!$C$23=0,"",Synthèse!$C$23)</f>
        <v>assurée par l'intégrateur</v>
      </c>
      <c r="D49" s="11">
        <f>SUM(F49:AR49)</f>
        <v>0</v>
      </c>
      <c r="E49" s="44">
        <f>SUMPRODUCT(F49:AR49,$F$6:$AR$6)</f>
        <v>0</v>
      </c>
      <c r="F49" s="131"/>
      <c r="G49" s="132"/>
      <c r="H49" s="133"/>
      <c r="I49" s="131"/>
      <c r="J49" s="132"/>
      <c r="K49" s="133"/>
      <c r="L49" s="131"/>
      <c r="M49" s="132"/>
      <c r="N49" s="133"/>
      <c r="O49" s="131"/>
      <c r="P49" s="132"/>
      <c r="Q49" s="133"/>
      <c r="R49" s="131"/>
      <c r="S49" s="132"/>
      <c r="T49" s="133"/>
      <c r="U49" s="131"/>
      <c r="V49" s="132"/>
      <c r="W49" s="133"/>
      <c r="X49" s="131"/>
      <c r="Y49" s="132"/>
      <c r="Z49" s="133"/>
      <c r="AA49" s="131"/>
      <c r="AB49" s="132"/>
      <c r="AC49" s="133"/>
      <c r="AD49" s="131"/>
      <c r="AE49" s="132"/>
      <c r="AF49" s="133"/>
      <c r="AG49" s="131"/>
      <c r="AH49" s="132"/>
      <c r="AI49" s="133"/>
      <c r="AJ49" s="131"/>
      <c r="AK49" s="132"/>
      <c r="AL49" s="133"/>
      <c r="AM49" s="131"/>
      <c r="AN49" s="132"/>
      <c r="AO49" s="133"/>
      <c r="AP49" s="134"/>
      <c r="AQ49" s="132"/>
      <c r="AR49" s="133"/>
    </row>
    <row r="50" spans="1:44" hidden="1">
      <c r="A50" s="9"/>
      <c r="B50" s="13" t="str">
        <f>Synthèse!$B$24</f>
        <v>Pilotage et gouvernance</v>
      </c>
      <c r="C50" s="31" t="str">
        <f>IF(Synthèse!$C$24=0,"",Synthèse!$C$24)</f>
        <v/>
      </c>
      <c r="D50" s="11">
        <f>SUM(F50:AR50)</f>
        <v>0</v>
      </c>
      <c r="E50" s="44">
        <f>SUMPRODUCT(F50:AR50,$F$6:$AR$6)</f>
        <v>0</v>
      </c>
      <c r="F50" s="131"/>
      <c r="G50" s="132"/>
      <c r="H50" s="133"/>
      <c r="I50" s="131"/>
      <c r="J50" s="132"/>
      <c r="K50" s="133"/>
      <c r="L50" s="131"/>
      <c r="M50" s="132"/>
      <c r="N50" s="133"/>
      <c r="O50" s="131"/>
      <c r="P50" s="132"/>
      <c r="Q50" s="133"/>
      <c r="R50" s="131"/>
      <c r="S50" s="132"/>
      <c r="T50" s="133"/>
      <c r="U50" s="131"/>
      <c r="V50" s="132"/>
      <c r="W50" s="133"/>
      <c r="X50" s="131"/>
      <c r="Y50" s="132"/>
      <c r="Z50" s="133"/>
      <c r="AA50" s="131"/>
      <c r="AB50" s="132"/>
      <c r="AC50" s="133"/>
      <c r="AD50" s="131"/>
      <c r="AE50" s="132"/>
      <c r="AF50" s="133"/>
      <c r="AG50" s="131"/>
      <c r="AH50" s="132"/>
      <c r="AI50" s="133"/>
      <c r="AJ50" s="131"/>
      <c r="AK50" s="132"/>
      <c r="AL50" s="133"/>
      <c r="AM50" s="131"/>
      <c r="AN50" s="132"/>
      <c r="AO50" s="133"/>
      <c r="AP50" s="134"/>
      <c r="AQ50" s="132"/>
      <c r="AR50" s="133"/>
    </row>
    <row r="51" spans="1:44" ht="15.75" hidden="1" thickBot="1">
      <c r="A51" s="9"/>
      <c r="B51" s="176" t="s">
        <v>114</v>
      </c>
      <c r="C51" s="47" t="str">
        <f>B46</f>
        <v>Année 7</v>
      </c>
      <c r="D51" s="177">
        <f>SUM(D49:D50)</f>
        <v>0</v>
      </c>
      <c r="E51" s="178">
        <f>SUM(E49:E50)</f>
        <v>0</v>
      </c>
    </row>
    <row r="52" spans="1:44" ht="15.75" hidden="1" thickBot="1"/>
    <row r="53" spans="1:44" s="9" customFormat="1" ht="28.5" hidden="1" customHeight="1">
      <c r="B53" s="412" t="s">
        <v>39</v>
      </c>
      <c r="C53" s="410" t="s">
        <v>106</v>
      </c>
      <c r="D53" s="410" t="s">
        <v>107</v>
      </c>
      <c r="E53" s="411" t="s">
        <v>108</v>
      </c>
      <c r="F53" s="412" t="str">
        <f>Profils!$B$11</f>
        <v>Directeur de Projet</v>
      </c>
      <c r="G53" s="410"/>
      <c r="H53" s="411"/>
      <c r="I53" s="412" t="str">
        <f>Profils!$B$12</f>
        <v>Formateur</v>
      </c>
      <c r="J53" s="410"/>
      <c r="K53" s="411"/>
      <c r="L53" s="412" t="str">
        <f>Profils!$B$13</f>
        <v>Chef de projet Fonctionnel</v>
      </c>
      <c r="M53" s="410"/>
      <c r="N53" s="411"/>
      <c r="O53" s="413" t="str">
        <f>Profils!$B$14</f>
        <v xml:space="preserve">Chef de projet technique </v>
      </c>
      <c r="P53" s="414"/>
      <c r="Q53" s="415"/>
      <c r="R53" s="413" t="str">
        <f>Profils!$B$15</f>
        <v xml:space="preserve">Consultant Sécurité </v>
      </c>
      <c r="S53" s="414"/>
      <c r="T53" s="415"/>
      <c r="U53" s="413" t="str">
        <f>Profils!$B$16</f>
        <v xml:space="preserve">Analyste Concepteur </v>
      </c>
      <c r="V53" s="414"/>
      <c r="W53" s="415"/>
      <c r="X53" s="413" t="str">
        <f>Profils!$B$17</f>
        <v>Développeur progiciel</v>
      </c>
      <c r="Y53" s="414"/>
      <c r="Z53" s="415"/>
      <c r="AA53" s="413" t="str">
        <f>Profils!$B$18</f>
        <v>Administrateur (Base de données,…)</v>
      </c>
      <c r="AB53" s="414"/>
      <c r="AC53" s="415"/>
      <c r="AD53" s="413" t="str">
        <f>Profils!$B$19</f>
        <v xml:space="preserve">Expert technique </v>
      </c>
      <c r="AE53" s="414"/>
      <c r="AF53" s="415"/>
      <c r="AG53" s="412" t="str">
        <f>Profils!$B$20</f>
        <v>Autre profil 1 (libellé à préciser)</v>
      </c>
      <c r="AH53" s="410"/>
      <c r="AI53" s="411"/>
      <c r="AJ53" s="412" t="str">
        <f>Profils!$B$21</f>
        <v>Autre profil 2 (libellé à préciser)</v>
      </c>
      <c r="AK53" s="410"/>
      <c r="AL53" s="411"/>
      <c r="AM53" s="412" t="str">
        <f>Profils!$B$22</f>
        <v>Autre profil 3 (libellé à préciser)</v>
      </c>
      <c r="AN53" s="410"/>
      <c r="AO53" s="411"/>
      <c r="AP53" s="409" t="str">
        <f>Profils!$B$23</f>
        <v>Autre profil 4 (libellé à préciser)</v>
      </c>
      <c r="AQ53" s="410"/>
      <c r="AR53" s="411"/>
    </row>
    <row r="54" spans="1:44" s="9" customFormat="1" ht="13.5" hidden="1" thickBot="1">
      <c r="B54" s="417"/>
      <c r="C54" s="416"/>
      <c r="D54" s="416"/>
      <c r="E54" s="418"/>
      <c r="F54" s="32" t="s">
        <v>109</v>
      </c>
      <c r="G54" s="33" t="s">
        <v>110</v>
      </c>
      <c r="H54" s="34" t="s">
        <v>111</v>
      </c>
      <c r="I54" s="32" t="s">
        <v>109</v>
      </c>
      <c r="J54" s="33" t="s">
        <v>110</v>
      </c>
      <c r="K54" s="34" t="s">
        <v>111</v>
      </c>
      <c r="L54" s="32" t="s">
        <v>109</v>
      </c>
      <c r="M54" s="33" t="s">
        <v>110</v>
      </c>
      <c r="N54" s="34" t="s">
        <v>111</v>
      </c>
      <c r="O54" s="32" t="s">
        <v>109</v>
      </c>
      <c r="P54" s="33" t="s">
        <v>110</v>
      </c>
      <c r="Q54" s="34" t="s">
        <v>111</v>
      </c>
      <c r="R54" s="32" t="s">
        <v>109</v>
      </c>
      <c r="S54" s="33" t="s">
        <v>110</v>
      </c>
      <c r="T54" s="34" t="s">
        <v>111</v>
      </c>
      <c r="U54" s="32" t="s">
        <v>109</v>
      </c>
      <c r="V54" s="33" t="s">
        <v>110</v>
      </c>
      <c r="W54" s="34" t="s">
        <v>111</v>
      </c>
      <c r="X54" s="32" t="s">
        <v>109</v>
      </c>
      <c r="Y54" s="33" t="s">
        <v>110</v>
      </c>
      <c r="Z54" s="34" t="s">
        <v>111</v>
      </c>
      <c r="AA54" s="32" t="s">
        <v>109</v>
      </c>
      <c r="AB54" s="33" t="s">
        <v>110</v>
      </c>
      <c r="AC54" s="34" t="s">
        <v>111</v>
      </c>
      <c r="AD54" s="32" t="s">
        <v>109</v>
      </c>
      <c r="AE54" s="33" t="s">
        <v>110</v>
      </c>
      <c r="AF54" s="34" t="s">
        <v>111</v>
      </c>
      <c r="AG54" s="32" t="s">
        <v>109</v>
      </c>
      <c r="AH54" s="33" t="s">
        <v>110</v>
      </c>
      <c r="AI54" s="34" t="s">
        <v>111</v>
      </c>
      <c r="AJ54" s="32" t="s">
        <v>109</v>
      </c>
      <c r="AK54" s="33" t="s">
        <v>110</v>
      </c>
      <c r="AL54" s="34" t="s">
        <v>111</v>
      </c>
      <c r="AM54" s="32" t="s">
        <v>109</v>
      </c>
      <c r="AN54" s="33" t="s">
        <v>110</v>
      </c>
      <c r="AO54" s="34" t="s">
        <v>111</v>
      </c>
      <c r="AP54" s="35" t="s">
        <v>109</v>
      </c>
      <c r="AQ54" s="33" t="s">
        <v>110</v>
      </c>
      <c r="AR54" s="34" t="s">
        <v>111</v>
      </c>
    </row>
    <row r="55" spans="1:44" s="9" customFormat="1" ht="12.75" hidden="1" customHeight="1">
      <c r="B55" s="53" t="s">
        <v>112</v>
      </c>
      <c r="C55" s="49" t="s">
        <v>113</v>
      </c>
      <c r="D55" s="48"/>
      <c r="E55" s="54"/>
      <c r="F55" s="37">
        <f>Profils!C74</f>
        <v>0</v>
      </c>
      <c r="G55" s="38">
        <f>Profils!D74</f>
        <v>0</v>
      </c>
      <c r="H55" s="39">
        <f>Profils!E74</f>
        <v>0</v>
      </c>
      <c r="I55" s="37">
        <f>Profils!C75</f>
        <v>0</v>
      </c>
      <c r="J55" s="38">
        <f>Profils!D75</f>
        <v>0</v>
      </c>
      <c r="K55" s="39">
        <f>Profils!E75</f>
        <v>0</v>
      </c>
      <c r="L55" s="37">
        <f>Profils!C76</f>
        <v>0</v>
      </c>
      <c r="M55" s="38">
        <f>Profils!D76</f>
        <v>0</v>
      </c>
      <c r="N55" s="39">
        <f>Profils!E76</f>
        <v>0</v>
      </c>
      <c r="O55" s="37">
        <f>Profils!C77</f>
        <v>0</v>
      </c>
      <c r="P55" s="38">
        <f>Profils!D77</f>
        <v>0</v>
      </c>
      <c r="Q55" s="39">
        <f>Profils!E77</f>
        <v>0</v>
      </c>
      <c r="R55" s="37">
        <f>Profils!C78</f>
        <v>0</v>
      </c>
      <c r="S55" s="38">
        <f>Profils!D78</f>
        <v>0</v>
      </c>
      <c r="T55" s="39">
        <f>Profils!E78</f>
        <v>0</v>
      </c>
      <c r="U55" s="37">
        <f>Profils!C79</f>
        <v>0</v>
      </c>
      <c r="V55" s="38">
        <f>Profils!D79</f>
        <v>0</v>
      </c>
      <c r="W55" s="39">
        <f>Profils!E79</f>
        <v>0</v>
      </c>
      <c r="X55" s="37">
        <f>Profils!C80</f>
        <v>0</v>
      </c>
      <c r="Y55" s="38">
        <f>Profils!D80</f>
        <v>0</v>
      </c>
      <c r="Z55" s="39">
        <f>Profils!E80</f>
        <v>0</v>
      </c>
      <c r="AA55" s="37">
        <f>Profils!C81</f>
        <v>0</v>
      </c>
      <c r="AB55" s="38">
        <f>Profils!D81</f>
        <v>0</v>
      </c>
      <c r="AC55" s="39">
        <f>Profils!E81</f>
        <v>0</v>
      </c>
      <c r="AD55" s="37">
        <f>Profils!C82</f>
        <v>0</v>
      </c>
      <c r="AE55" s="38">
        <f>Profils!D82</f>
        <v>0</v>
      </c>
      <c r="AF55" s="39">
        <f>Profils!E82</f>
        <v>0</v>
      </c>
      <c r="AG55" s="37">
        <f>Profils!C83</f>
        <v>0</v>
      </c>
      <c r="AH55" s="38">
        <f>Profils!D83</f>
        <v>0</v>
      </c>
      <c r="AI55" s="39">
        <f>Profils!E83</f>
        <v>0</v>
      </c>
      <c r="AJ55" s="37">
        <f>Profils!C84</f>
        <v>0</v>
      </c>
      <c r="AK55" s="38">
        <f>Profils!D84</f>
        <v>0</v>
      </c>
      <c r="AL55" s="39">
        <f>Profils!E84</f>
        <v>0</v>
      </c>
      <c r="AM55" s="37">
        <f>Profils!C85</f>
        <v>0</v>
      </c>
      <c r="AN55" s="38">
        <f>Profils!D85</f>
        <v>0</v>
      </c>
      <c r="AO55" s="39">
        <f>Profils!E85</f>
        <v>0</v>
      </c>
      <c r="AP55" s="40">
        <f>Profils!C86</f>
        <v>0</v>
      </c>
      <c r="AQ55" s="38">
        <f>Profils!D86</f>
        <v>0</v>
      </c>
      <c r="AR55" s="39">
        <f>Profils!E86</f>
        <v>0</v>
      </c>
    </row>
    <row r="56" spans="1:44" hidden="1">
      <c r="A56" s="9"/>
      <c r="B56" s="13" t="str">
        <f>Synthèse!$B$23</f>
        <v>Maintenance en  Condition Opérationnelle</v>
      </c>
      <c r="C56" s="31" t="str">
        <f>IF(Synthèse!$C$23=0,"",Synthèse!$C$23)</f>
        <v>assurée par l'intégrateur</v>
      </c>
      <c r="D56" s="11">
        <f>SUM(F56:AR56)</f>
        <v>0</v>
      </c>
      <c r="E56" s="44">
        <f>SUMPRODUCT(F56:AR56,$F$6:$AR$6)</f>
        <v>0</v>
      </c>
      <c r="F56" s="131"/>
      <c r="G56" s="132"/>
      <c r="H56" s="133"/>
      <c r="I56" s="131"/>
      <c r="J56" s="132"/>
      <c r="K56" s="133"/>
      <c r="L56" s="131"/>
      <c r="M56" s="132"/>
      <c r="N56" s="133"/>
      <c r="O56" s="131"/>
      <c r="P56" s="132"/>
      <c r="Q56" s="133"/>
      <c r="R56" s="131"/>
      <c r="S56" s="132"/>
      <c r="T56" s="133"/>
      <c r="U56" s="131"/>
      <c r="V56" s="132"/>
      <c r="W56" s="133"/>
      <c r="X56" s="131"/>
      <c r="Y56" s="132"/>
      <c r="Z56" s="133"/>
      <c r="AA56" s="131"/>
      <c r="AB56" s="132"/>
      <c r="AC56" s="133"/>
      <c r="AD56" s="131"/>
      <c r="AE56" s="132"/>
      <c r="AF56" s="133"/>
      <c r="AG56" s="131"/>
      <c r="AH56" s="132"/>
      <c r="AI56" s="133"/>
      <c r="AJ56" s="131"/>
      <c r="AK56" s="132"/>
      <c r="AL56" s="133"/>
      <c r="AM56" s="131"/>
      <c r="AN56" s="132"/>
      <c r="AO56" s="133"/>
      <c r="AP56" s="134"/>
      <c r="AQ56" s="132"/>
      <c r="AR56" s="133"/>
    </row>
    <row r="57" spans="1:44" hidden="1">
      <c r="A57" s="9"/>
      <c r="B57" s="13" t="str">
        <f>Synthèse!$B$24</f>
        <v>Pilotage et gouvernance</v>
      </c>
      <c r="C57" s="31" t="str">
        <f>IF(Synthèse!$C$24=0,"",Synthèse!$C$24)</f>
        <v/>
      </c>
      <c r="D57" s="11">
        <f>SUM(F57:AR57)</f>
        <v>0</v>
      </c>
      <c r="E57" s="44">
        <f>SUMPRODUCT(F57:AR57,$F$6:$AR$6)</f>
        <v>0</v>
      </c>
      <c r="F57" s="131"/>
      <c r="G57" s="132"/>
      <c r="H57" s="133"/>
      <c r="I57" s="131"/>
      <c r="J57" s="132"/>
      <c r="K57" s="133"/>
      <c r="L57" s="131"/>
      <c r="M57" s="132"/>
      <c r="N57" s="133"/>
      <c r="O57" s="131"/>
      <c r="P57" s="132"/>
      <c r="Q57" s="133"/>
      <c r="R57" s="131"/>
      <c r="S57" s="132"/>
      <c r="T57" s="133"/>
      <c r="U57" s="131"/>
      <c r="V57" s="132"/>
      <c r="W57" s="133"/>
      <c r="X57" s="131"/>
      <c r="Y57" s="132"/>
      <c r="Z57" s="133"/>
      <c r="AA57" s="131"/>
      <c r="AB57" s="132"/>
      <c r="AC57" s="133"/>
      <c r="AD57" s="131"/>
      <c r="AE57" s="132"/>
      <c r="AF57" s="133"/>
      <c r="AG57" s="131"/>
      <c r="AH57" s="132"/>
      <c r="AI57" s="133"/>
      <c r="AJ57" s="131"/>
      <c r="AK57" s="132"/>
      <c r="AL57" s="133"/>
      <c r="AM57" s="131"/>
      <c r="AN57" s="132"/>
      <c r="AO57" s="133"/>
      <c r="AP57" s="134"/>
      <c r="AQ57" s="132"/>
      <c r="AR57" s="133"/>
    </row>
    <row r="58" spans="1:44" ht="15.75" hidden="1" thickBot="1">
      <c r="A58" s="9"/>
      <c r="B58" s="176" t="s">
        <v>114</v>
      </c>
      <c r="C58" s="47" t="str">
        <f>B53</f>
        <v>Année 8</v>
      </c>
      <c r="D58" s="177">
        <f>SUM(D56:D57)</f>
        <v>0</v>
      </c>
      <c r="E58" s="178">
        <f>SUM(E56:E57)</f>
        <v>0</v>
      </c>
    </row>
    <row r="59" spans="1:44" hidden="1"/>
    <row r="60" spans="1:44" hidden="1"/>
  </sheetData>
  <mergeCells count="137">
    <mergeCell ref="AP46:AR46"/>
    <mergeCell ref="I46:K46"/>
    <mergeCell ref="L46:N46"/>
    <mergeCell ref="O46:Q46"/>
    <mergeCell ref="R46:T46"/>
    <mergeCell ref="U46:W46"/>
    <mergeCell ref="X46:Z46"/>
    <mergeCell ref="AJ53:AL53"/>
    <mergeCell ref="AM53:AO53"/>
    <mergeCell ref="AP53:AR53"/>
    <mergeCell ref="B53:B54"/>
    <mergeCell ref="C53:C54"/>
    <mergeCell ref="D53:D54"/>
    <mergeCell ref="E53:E54"/>
    <mergeCell ref="F53:H53"/>
    <mergeCell ref="I53:K53"/>
    <mergeCell ref="AA46:AC46"/>
    <mergeCell ref="AD46:AF46"/>
    <mergeCell ref="AG46:AI46"/>
    <mergeCell ref="AD53:AF53"/>
    <mergeCell ref="AG53:AI53"/>
    <mergeCell ref="L53:N53"/>
    <mergeCell ref="O53:Q53"/>
    <mergeCell ref="R53:T53"/>
    <mergeCell ref="U53:W53"/>
    <mergeCell ref="X53:Z53"/>
    <mergeCell ref="AA53:AC53"/>
    <mergeCell ref="AD39:AF39"/>
    <mergeCell ref="AG39:AI39"/>
    <mergeCell ref="AJ39:AL39"/>
    <mergeCell ref="AM39:AO39"/>
    <mergeCell ref="AP39:AR39"/>
    <mergeCell ref="B46:B47"/>
    <mergeCell ref="C46:C47"/>
    <mergeCell ref="D46:D47"/>
    <mergeCell ref="E46:E47"/>
    <mergeCell ref="F46:H46"/>
    <mergeCell ref="L39:N39"/>
    <mergeCell ref="O39:Q39"/>
    <mergeCell ref="R39:T39"/>
    <mergeCell ref="U39:W39"/>
    <mergeCell ref="X39:Z39"/>
    <mergeCell ref="AA39:AC39"/>
    <mergeCell ref="B39:B40"/>
    <mergeCell ref="C39:C40"/>
    <mergeCell ref="D39:D40"/>
    <mergeCell ref="E39:E40"/>
    <mergeCell ref="F39:H39"/>
    <mergeCell ref="I39:K39"/>
    <mergeCell ref="AJ46:AL46"/>
    <mergeCell ref="AM46:AO46"/>
    <mergeCell ref="AG32:AI32"/>
    <mergeCell ref="AJ32:AL32"/>
    <mergeCell ref="AM32:AO32"/>
    <mergeCell ref="AP32:AR32"/>
    <mergeCell ref="I32:K32"/>
    <mergeCell ref="L32:N32"/>
    <mergeCell ref="O32:Q32"/>
    <mergeCell ref="R32:T32"/>
    <mergeCell ref="U32:W32"/>
    <mergeCell ref="X32:Z32"/>
    <mergeCell ref="AD25:AF25"/>
    <mergeCell ref="AG25:AI25"/>
    <mergeCell ref="AJ25:AL25"/>
    <mergeCell ref="AM25:AO25"/>
    <mergeCell ref="AP25:AR25"/>
    <mergeCell ref="B32:B33"/>
    <mergeCell ref="C32:C33"/>
    <mergeCell ref="D32:D33"/>
    <mergeCell ref="E32:E33"/>
    <mergeCell ref="F32:H32"/>
    <mergeCell ref="L25:N25"/>
    <mergeCell ref="O25:Q25"/>
    <mergeCell ref="R25:T25"/>
    <mergeCell ref="U25:W25"/>
    <mergeCell ref="X25:Z25"/>
    <mergeCell ref="AA25:AC25"/>
    <mergeCell ref="B25:B26"/>
    <mergeCell ref="C25:C26"/>
    <mergeCell ref="D25:D26"/>
    <mergeCell ref="E25:E26"/>
    <mergeCell ref="F25:H25"/>
    <mergeCell ref="I25:K25"/>
    <mergeCell ref="AA32:AC32"/>
    <mergeCell ref="AD32:AF32"/>
    <mergeCell ref="AJ18:AL18"/>
    <mergeCell ref="AM18:AO18"/>
    <mergeCell ref="AP18:AR18"/>
    <mergeCell ref="I18:K18"/>
    <mergeCell ref="L18:N18"/>
    <mergeCell ref="O18:Q18"/>
    <mergeCell ref="R18:T18"/>
    <mergeCell ref="U18:W18"/>
    <mergeCell ref="X18:Z18"/>
    <mergeCell ref="U4:W4"/>
    <mergeCell ref="D4:D5"/>
    <mergeCell ref="E4:E5"/>
    <mergeCell ref="F4:H4"/>
    <mergeCell ref="I4:K4"/>
    <mergeCell ref="L4:N4"/>
    <mergeCell ref="AG4:AI4"/>
    <mergeCell ref="B18:B19"/>
    <mergeCell ref="C18:C19"/>
    <mergeCell ref="D18:D19"/>
    <mergeCell ref="E18:E19"/>
    <mergeCell ref="F18:H18"/>
    <mergeCell ref="L11:N11"/>
    <mergeCell ref="O11:Q11"/>
    <mergeCell ref="R11:T11"/>
    <mergeCell ref="U11:W11"/>
    <mergeCell ref="AA18:AC18"/>
    <mergeCell ref="AD18:AF18"/>
    <mergeCell ref="AG18:AI18"/>
    <mergeCell ref="B2:AR2"/>
    <mergeCell ref="AJ4:AL4"/>
    <mergeCell ref="AM4:AO4"/>
    <mergeCell ref="AP4:AR4"/>
    <mergeCell ref="X4:Z4"/>
    <mergeCell ref="AA4:AC4"/>
    <mergeCell ref="AD4:AF4"/>
    <mergeCell ref="AD11:AF11"/>
    <mergeCell ref="AG11:AI11"/>
    <mergeCell ref="AJ11:AL11"/>
    <mergeCell ref="AM11:AO11"/>
    <mergeCell ref="AP11:AR11"/>
    <mergeCell ref="X11:Z11"/>
    <mergeCell ref="AA11:AC11"/>
    <mergeCell ref="B4:B5"/>
    <mergeCell ref="C4:C5"/>
    <mergeCell ref="B11:B12"/>
    <mergeCell ref="C11:C12"/>
    <mergeCell ref="D11:D12"/>
    <mergeCell ref="E11:E12"/>
    <mergeCell ref="F11:H11"/>
    <mergeCell ref="I11:K11"/>
    <mergeCell ref="O4:Q4"/>
    <mergeCell ref="R4:T4"/>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06" id="{8F5D49E9-23B3-446D-9356-F669E5F2F1FD}">
            <xm:f>Synthèse!$D$7&gt;Synthèse!$K$7</xm:f>
            <x14:dxf>
              <fill>
                <patternFill patternType="darkGrid">
                  <bgColor theme="0" tint="-0.34998626667073579"/>
                </patternFill>
              </fill>
            </x14:dxf>
          </x14:cfRule>
          <xm:sqref>B4:AR9</xm:sqref>
        </x14:conditionalFormatting>
        <x14:conditionalFormatting xmlns:xm="http://schemas.microsoft.com/office/excel/2006/main">
          <x14:cfRule type="expression" priority="107" id="{9F3BE255-1D5B-4025-B1B8-B0BA3B32F763}">
            <xm:f>Synthèse!$E$7&gt;Synthèse!$K$7</xm:f>
            <x14:dxf>
              <fill>
                <patternFill patternType="darkGrid">
                  <bgColor theme="0" tint="-0.34998626667073579"/>
                </patternFill>
              </fill>
            </x14:dxf>
          </x14:cfRule>
          <xm:sqref>B11:AR12 B13:E13 B14:B15 D14:AR15 B16:AR16</xm:sqref>
        </x14:conditionalFormatting>
        <x14:conditionalFormatting xmlns:xm="http://schemas.microsoft.com/office/excel/2006/main">
          <x14:cfRule type="expression" priority="108" id="{D44743CD-581A-4F56-96E6-BC3226D3164F}">
            <xm:f>Synthèse!$F$7&gt;Synthèse!$K$7</xm:f>
            <x14:dxf>
              <fill>
                <patternFill patternType="darkGrid">
                  <bgColor theme="0" tint="-0.34998626667073579"/>
                </patternFill>
              </fill>
            </x14:dxf>
          </x14:cfRule>
          <xm:sqref>B18:AR20 B21:B22 D21:AR22 B23:AR23</xm:sqref>
        </x14:conditionalFormatting>
        <x14:conditionalFormatting xmlns:xm="http://schemas.microsoft.com/office/excel/2006/main">
          <x14:cfRule type="expression" priority="109" id="{3FD2BD99-4BA4-4179-8577-FF5AF8E3D03F}">
            <xm:f>Synthèse!$G$7&gt;Synthèse!$K$7</xm:f>
            <x14:dxf>
              <fill>
                <patternFill patternType="darkGrid">
                  <bgColor theme="0" tint="-0.34998626667073579"/>
                </patternFill>
              </fill>
            </x14:dxf>
          </x14:cfRule>
          <xm:sqref>B25:AR27 B28:B29 D28:AR29 B30:AR30</xm:sqref>
        </x14:conditionalFormatting>
        <x14:conditionalFormatting xmlns:xm="http://schemas.microsoft.com/office/excel/2006/main">
          <x14:cfRule type="expression" priority="110" id="{47285E20-85D4-4568-8518-D8BFCF78C9B5}">
            <xm:f>Synthèse!$H$7&gt;Synthèse!$K$7</xm:f>
            <x14:dxf>
              <fill>
                <patternFill patternType="darkGrid">
                  <bgColor theme="0" tint="-0.34998626667073579"/>
                </patternFill>
              </fill>
            </x14:dxf>
          </x14:cfRule>
          <xm:sqref>B32:AR34 B35:B36 D35:AR36 B37:AR37</xm:sqref>
        </x14:conditionalFormatting>
        <x14:conditionalFormatting xmlns:xm="http://schemas.microsoft.com/office/excel/2006/main">
          <x14:cfRule type="expression" priority="111" id="{FF3D3829-1E3F-4250-BFB3-20124FE016D6}">
            <xm:f>Synthèse!#REF!&gt;Synthèse!$K$7</xm:f>
            <x14:dxf>
              <fill>
                <patternFill patternType="darkGrid">
                  <bgColor theme="0" tint="-0.34998626667073579"/>
                </patternFill>
              </fill>
            </x14:dxf>
          </x14:cfRule>
          <xm:sqref>B39:AR44 B46:AR51 B53:AR58</xm:sqref>
        </x14:conditionalFormatting>
        <x14:conditionalFormatting xmlns:xm="http://schemas.microsoft.com/office/excel/2006/main">
          <x14:cfRule type="expression" priority="9" id="{2A8FF3F8-FBDD-479B-927D-E5759A60FCA9}">
            <xm:f>Synthèse!$D$7&gt;Synthèse!$K$7</xm:f>
            <x14:dxf>
              <fill>
                <patternFill patternType="darkGrid">
                  <bgColor theme="0" tint="-0.34998626667073579"/>
                </patternFill>
              </fill>
            </x14:dxf>
          </x14:cfRule>
          <xm:sqref>C14:C15</xm:sqref>
        </x14:conditionalFormatting>
        <x14:conditionalFormatting xmlns:xm="http://schemas.microsoft.com/office/excel/2006/main">
          <x14:cfRule type="expression" priority="7" id="{EEB63F6A-4DDC-494A-98B3-5FAF93ED897F}">
            <xm:f>Synthèse!$D$7&gt;Synthèse!$K$7</xm:f>
            <x14:dxf>
              <fill>
                <patternFill patternType="darkGrid">
                  <bgColor theme="0" tint="-0.34998626667073579"/>
                </patternFill>
              </fill>
            </x14:dxf>
          </x14:cfRule>
          <xm:sqref>C21:C22</xm:sqref>
        </x14:conditionalFormatting>
        <x14:conditionalFormatting xmlns:xm="http://schemas.microsoft.com/office/excel/2006/main">
          <x14:cfRule type="expression" priority="5" id="{07B13DF3-B31F-4B79-B8FB-EDD583EE92A0}">
            <xm:f>Synthèse!$D$7&gt;Synthèse!$K$7</xm:f>
            <x14:dxf>
              <fill>
                <patternFill patternType="darkGrid">
                  <bgColor theme="0" tint="-0.34998626667073579"/>
                </patternFill>
              </fill>
            </x14:dxf>
          </x14:cfRule>
          <xm:sqref>C28:C29</xm:sqref>
        </x14:conditionalFormatting>
        <x14:conditionalFormatting xmlns:xm="http://schemas.microsoft.com/office/excel/2006/main">
          <x14:cfRule type="expression" priority="3" id="{95CEAA6A-5630-4891-A281-EBE125204B75}">
            <xm:f>Synthèse!$D$7&gt;Synthèse!$K$7</xm:f>
            <x14:dxf>
              <fill>
                <patternFill patternType="darkGrid">
                  <bgColor theme="0" tint="-0.34998626667073579"/>
                </patternFill>
              </fill>
            </x14:dxf>
          </x14:cfRule>
          <xm:sqref>C35:C36</xm:sqref>
        </x14:conditionalFormatting>
        <x14:conditionalFormatting xmlns:xm="http://schemas.microsoft.com/office/excel/2006/main">
          <x14:cfRule type="expression" priority="1" id="{DBD871E5-A161-448E-9270-8E87416ED495}">
            <xm:f>Synthèse!$D$7&gt;Synthèse!$K$7</xm:f>
            <x14:dxf>
              <fill>
                <patternFill patternType="darkGrid">
                  <bgColor theme="0" tint="-0.34998626667073579"/>
                </patternFill>
              </fill>
            </x14:dxf>
          </x14:cfRule>
          <xm:sqref>F13:AR13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184F3-5ADE-4246-9CD9-1723081F65C4}">
  <dimension ref="B1:S30"/>
  <sheetViews>
    <sheetView showGridLines="0" topLeftCell="A14" zoomScale="120" zoomScaleNormal="120" workbookViewId="0">
      <selection activeCell="J10" sqref="J10"/>
    </sheetView>
  </sheetViews>
  <sheetFormatPr baseColWidth="10" defaultColWidth="11.42578125" defaultRowHeight="15"/>
  <cols>
    <col min="1" max="1" width="6.42578125" customWidth="1"/>
    <col min="2" max="2" width="38.5703125" bestFit="1" customWidth="1"/>
    <col min="3" max="3" width="64.85546875" customWidth="1"/>
    <col min="4" max="4" width="11.85546875" customWidth="1"/>
    <col min="7" max="7" width="18.7109375" customWidth="1"/>
  </cols>
  <sheetData>
    <row r="1" spans="2:19" ht="136.5" customHeight="1" thickBot="1">
      <c r="B1" s="403" t="s">
        <v>253</v>
      </c>
      <c r="C1" s="404"/>
      <c r="D1" s="404"/>
      <c r="E1" s="404"/>
      <c r="F1" s="404"/>
      <c r="G1" s="404"/>
      <c r="H1" s="404"/>
      <c r="I1" s="404"/>
      <c r="J1" s="404"/>
      <c r="K1" s="404"/>
      <c r="L1" s="404"/>
      <c r="M1" s="404"/>
      <c r="N1" s="404"/>
      <c r="O1" s="404"/>
      <c r="P1" s="404"/>
      <c r="Q1" s="405"/>
      <c r="R1" s="61"/>
      <c r="S1" s="61"/>
    </row>
    <row r="2" spans="2:19" ht="10.5" customHeight="1">
      <c r="B2" s="61"/>
      <c r="C2" s="61"/>
      <c r="D2" s="61"/>
      <c r="E2" s="61"/>
      <c r="F2" s="61"/>
      <c r="G2" s="61"/>
      <c r="H2" s="61"/>
      <c r="I2" s="61"/>
      <c r="J2" s="61"/>
      <c r="K2" s="61"/>
      <c r="L2" s="61"/>
      <c r="M2" s="61"/>
      <c r="N2" s="61"/>
      <c r="O2" s="61"/>
      <c r="P2" s="61"/>
      <c r="Q2" s="61"/>
      <c r="R2" s="61"/>
      <c r="S2" s="61"/>
    </row>
    <row r="3" spans="2:19" ht="11.45" customHeight="1" thickBot="1">
      <c r="B3" s="265"/>
      <c r="C3" s="61"/>
      <c r="D3" s="61"/>
      <c r="E3" s="61"/>
      <c r="F3" s="61"/>
      <c r="G3" s="61"/>
      <c r="H3" s="61"/>
      <c r="I3" s="61"/>
      <c r="J3" s="61"/>
      <c r="K3" s="61"/>
      <c r="L3" s="61"/>
      <c r="M3" s="61"/>
      <c r="N3" s="61"/>
      <c r="O3" s="61"/>
      <c r="P3" s="61"/>
      <c r="Q3" s="61"/>
      <c r="R3" s="61"/>
      <c r="S3" s="61"/>
    </row>
    <row r="4" spans="2:19" ht="14.45" customHeight="1" thickBot="1">
      <c r="B4" s="139" t="s">
        <v>208</v>
      </c>
      <c r="C4" s="61"/>
      <c r="D4" s="61"/>
      <c r="E4" s="61"/>
      <c r="F4" s="61"/>
      <c r="G4" s="61"/>
      <c r="H4" s="61"/>
      <c r="I4" s="61"/>
      <c r="J4" s="61"/>
      <c r="K4" s="61"/>
      <c r="L4" s="61"/>
      <c r="M4" s="61"/>
      <c r="N4" s="61"/>
      <c r="O4" s="61"/>
      <c r="P4" s="61"/>
      <c r="Q4" s="61"/>
      <c r="R4" s="61"/>
      <c r="S4" s="61"/>
    </row>
    <row r="5" spans="2:19" ht="14.45" customHeight="1">
      <c r="B5" s="61"/>
      <c r="C5" s="61"/>
      <c r="D5" s="61"/>
      <c r="E5" s="61"/>
      <c r="F5" s="61"/>
      <c r="G5" s="61"/>
      <c r="H5" s="61"/>
      <c r="I5" s="61"/>
      <c r="J5" s="61"/>
      <c r="K5" s="61"/>
      <c r="L5" s="61"/>
      <c r="M5" s="61"/>
      <c r="N5" s="61"/>
      <c r="O5" s="61"/>
      <c r="P5" s="61"/>
      <c r="Q5" s="61"/>
      <c r="R5" s="61"/>
      <c r="S5" s="61"/>
    </row>
    <row r="6" spans="2:19" ht="6.75" customHeight="1" thickBot="1">
      <c r="C6" s="14"/>
    </row>
    <row r="7" spans="2:19" s="9" customFormat="1" ht="12.75" customHeight="1">
      <c r="B7" s="448" t="s">
        <v>190</v>
      </c>
      <c r="C7" s="450" t="s">
        <v>195</v>
      </c>
      <c r="D7" s="450" t="s">
        <v>191</v>
      </c>
      <c r="E7" s="450" t="s">
        <v>192</v>
      </c>
      <c r="F7" s="450" t="s">
        <v>108</v>
      </c>
      <c r="G7" s="451" t="s">
        <v>194</v>
      </c>
    </row>
    <row r="8" spans="2:19" s="9" customFormat="1" ht="38.1" customHeight="1">
      <c r="B8" s="449"/>
      <c r="C8" s="399"/>
      <c r="D8" s="399"/>
      <c r="E8" s="399"/>
      <c r="F8" s="399"/>
      <c r="G8" s="452"/>
    </row>
    <row r="9" spans="2:19" ht="48" customHeight="1">
      <c r="B9" s="311" t="s">
        <v>183</v>
      </c>
      <c r="C9" s="130" t="s">
        <v>206</v>
      </c>
      <c r="D9" s="262"/>
      <c r="E9" s="262"/>
      <c r="F9" s="315">
        <f>D9*E9</f>
        <v>0</v>
      </c>
      <c r="G9" s="269" t="s">
        <v>212</v>
      </c>
    </row>
    <row r="10" spans="2:19" ht="42.6" customHeight="1">
      <c r="B10" s="312" t="s">
        <v>196</v>
      </c>
      <c r="C10" s="130" t="s">
        <v>198</v>
      </c>
      <c r="D10" s="262"/>
      <c r="E10" s="262"/>
      <c r="F10" s="315">
        <f t="shared" ref="F10:F15" si="0">D10*E10</f>
        <v>0</v>
      </c>
      <c r="G10" s="269" t="s">
        <v>212</v>
      </c>
    </row>
    <row r="11" spans="2:19" ht="38.450000000000003" customHeight="1">
      <c r="B11" s="313" t="s">
        <v>189</v>
      </c>
      <c r="C11" s="130" t="s">
        <v>207</v>
      </c>
      <c r="D11" s="262"/>
      <c r="E11" s="262"/>
      <c r="F11" s="315">
        <f t="shared" si="0"/>
        <v>0</v>
      </c>
      <c r="G11" s="269" t="s">
        <v>212</v>
      </c>
    </row>
    <row r="12" spans="2:19" ht="55.5" customHeight="1">
      <c r="B12" s="313" t="s">
        <v>188</v>
      </c>
      <c r="C12" s="130" t="s">
        <v>249</v>
      </c>
      <c r="D12" s="262"/>
      <c r="E12" s="262"/>
      <c r="F12" s="315">
        <f t="shared" si="0"/>
        <v>0</v>
      </c>
      <c r="G12" s="269" t="s">
        <v>212</v>
      </c>
    </row>
    <row r="13" spans="2:19" ht="153">
      <c r="B13" s="313" t="s">
        <v>213</v>
      </c>
      <c r="C13" s="130" t="s">
        <v>209</v>
      </c>
      <c r="D13" s="262"/>
      <c r="E13" s="262"/>
      <c r="F13" s="315">
        <f t="shared" si="0"/>
        <v>0</v>
      </c>
      <c r="G13" s="269" t="s">
        <v>216</v>
      </c>
    </row>
    <row r="14" spans="2:19" ht="153">
      <c r="B14" s="313" t="s">
        <v>214</v>
      </c>
      <c r="C14" s="130" t="s">
        <v>210</v>
      </c>
      <c r="D14" s="262"/>
      <c r="E14" s="262"/>
      <c r="F14" s="315">
        <f t="shared" si="0"/>
        <v>0</v>
      </c>
      <c r="G14" s="269" t="s">
        <v>216</v>
      </c>
    </row>
    <row r="15" spans="2:19" ht="216.6" customHeight="1" thickBot="1">
      <c r="B15" s="314" t="s">
        <v>215</v>
      </c>
      <c r="C15" s="263" t="s">
        <v>211</v>
      </c>
      <c r="D15" s="264"/>
      <c r="E15" s="264"/>
      <c r="F15" s="316">
        <f t="shared" si="0"/>
        <v>0</v>
      </c>
      <c r="G15" s="326" t="s">
        <v>216</v>
      </c>
    </row>
    <row r="17" spans="2:12" ht="29.45" customHeight="1" thickBot="1"/>
    <row r="18" spans="2:12" ht="15.75" thickBot="1">
      <c r="B18" s="445" t="s">
        <v>217</v>
      </c>
      <c r="C18" s="446"/>
      <c r="D18" s="446"/>
      <c r="E18" s="446"/>
      <c r="F18" s="446"/>
      <c r="G18" s="446"/>
      <c r="H18" s="446"/>
      <c r="I18" s="446"/>
      <c r="J18" s="446"/>
      <c r="K18" s="447"/>
    </row>
    <row r="19" spans="2:12" ht="32.450000000000003" customHeight="1">
      <c r="B19" s="436" t="s">
        <v>218</v>
      </c>
      <c r="C19" s="437"/>
      <c r="D19" s="437"/>
      <c r="E19" s="437"/>
      <c r="F19" s="437"/>
      <c r="G19" s="437"/>
      <c r="H19" s="437"/>
      <c r="I19" s="437"/>
      <c r="J19" s="437"/>
      <c r="K19" s="438"/>
    </row>
    <row r="20" spans="2:12" ht="77.099999999999994" customHeight="1" thickBot="1">
      <c r="B20" s="439"/>
      <c r="C20" s="440"/>
      <c r="D20" s="440"/>
      <c r="E20" s="440"/>
      <c r="F20" s="440"/>
      <c r="G20" s="440"/>
      <c r="H20" s="440"/>
      <c r="I20" s="440"/>
      <c r="J20" s="440"/>
      <c r="K20" s="441"/>
    </row>
    <row r="21" spans="2:12" ht="18" customHeight="1" thickBot="1">
      <c r="B21" s="77"/>
      <c r="C21" s="77"/>
      <c r="D21" s="77"/>
      <c r="E21" s="77"/>
      <c r="F21" s="77"/>
      <c r="G21" s="77"/>
      <c r="H21" s="77"/>
      <c r="I21" s="77"/>
      <c r="J21" s="77"/>
      <c r="K21" s="77"/>
    </row>
    <row r="22" spans="2:12" ht="14.45" customHeight="1" thickBot="1">
      <c r="D22" s="301" t="s">
        <v>32</v>
      </c>
      <c r="E22" s="302" t="s">
        <v>33</v>
      </c>
      <c r="F22" s="302" t="s">
        <v>34</v>
      </c>
      <c r="G22" s="302" t="s">
        <v>35</v>
      </c>
      <c r="H22" s="302" t="s">
        <v>36</v>
      </c>
      <c r="I22" s="442" t="s">
        <v>193</v>
      </c>
      <c r="J22" s="443"/>
      <c r="K22" s="444"/>
    </row>
    <row r="23" spans="2:12" ht="14.45" customHeight="1">
      <c r="B23" s="421" t="str">
        <f>B9</f>
        <v xml:space="preserve">Réversibilité sortante </v>
      </c>
      <c r="C23" s="422"/>
      <c r="D23" s="202" t="str">
        <f>Synthèse!D32</f>
        <v/>
      </c>
      <c r="E23" s="203" t="str">
        <f>Synthèse!E32</f>
        <v/>
      </c>
      <c r="F23" s="203" t="str">
        <f>Synthèse!F32</f>
        <v/>
      </c>
      <c r="G23" s="203" t="str">
        <f>Synthèse!G32</f>
        <v/>
      </c>
      <c r="H23" s="203">
        <f>+F9</f>
        <v>0</v>
      </c>
      <c r="I23" s="423"/>
      <c r="J23" s="424"/>
      <c r="K23" s="425"/>
    </row>
    <row r="24" spans="2:12" ht="14.45" customHeight="1">
      <c r="B24" s="426" t="s">
        <v>203</v>
      </c>
      <c r="C24" s="427"/>
      <c r="D24" s="202">
        <f>F10</f>
        <v>0</v>
      </c>
      <c r="E24" s="203">
        <f>D24</f>
        <v>0</v>
      </c>
      <c r="F24" s="203">
        <f>E24</f>
        <v>0</v>
      </c>
      <c r="G24" s="203">
        <f>F24</f>
        <v>0</v>
      </c>
      <c r="H24" s="203">
        <f>G24</f>
        <v>0</v>
      </c>
      <c r="I24" s="423"/>
      <c r="J24" s="424"/>
      <c r="K24" s="425"/>
    </row>
    <row r="25" spans="2:12">
      <c r="B25" s="428" t="s">
        <v>204</v>
      </c>
      <c r="C25" s="429"/>
      <c r="D25" s="202">
        <f>+F11*10</f>
        <v>0</v>
      </c>
      <c r="E25" s="203">
        <f>+D25</f>
        <v>0</v>
      </c>
      <c r="F25" s="203">
        <f>+E25</f>
        <v>0</v>
      </c>
      <c r="G25" s="203">
        <f>+F25</f>
        <v>0</v>
      </c>
      <c r="H25" s="203">
        <f>+G25</f>
        <v>0</v>
      </c>
      <c r="I25" s="433"/>
      <c r="J25" s="434"/>
      <c r="K25" s="435"/>
    </row>
    <row r="26" spans="2:12">
      <c r="B26" s="428" t="s">
        <v>205</v>
      </c>
      <c r="C26" s="429"/>
      <c r="D26" s="202">
        <f>+F12*8</f>
        <v>0</v>
      </c>
      <c r="E26" s="203">
        <f t="shared" ref="E26:H26" si="1">+D26</f>
        <v>0</v>
      </c>
      <c r="F26" s="203">
        <f t="shared" si="1"/>
        <v>0</v>
      </c>
      <c r="G26" s="203">
        <f t="shared" si="1"/>
        <v>0</v>
      </c>
      <c r="H26" s="203">
        <f t="shared" si="1"/>
        <v>0</v>
      </c>
      <c r="I26" s="433"/>
      <c r="J26" s="434"/>
      <c r="K26" s="435"/>
      <c r="L26" s="271"/>
    </row>
    <row r="27" spans="2:12">
      <c r="B27" s="428" t="s">
        <v>201</v>
      </c>
      <c r="C27" s="429"/>
      <c r="D27" s="202">
        <f>F13*2</f>
        <v>0</v>
      </c>
      <c r="E27" s="203">
        <f>+D27</f>
        <v>0</v>
      </c>
      <c r="F27" s="203">
        <f>+E27</f>
        <v>0</v>
      </c>
      <c r="G27" s="203">
        <f>+F27</f>
        <v>0</v>
      </c>
      <c r="H27" s="261">
        <f>+G27</f>
        <v>0</v>
      </c>
      <c r="I27" s="423"/>
      <c r="J27" s="424"/>
      <c r="K27" s="425"/>
    </row>
    <row r="28" spans="2:12">
      <c r="B28" s="428" t="s">
        <v>202</v>
      </c>
      <c r="C28" s="429"/>
      <c r="D28" s="202"/>
      <c r="E28" s="203">
        <f>F14</f>
        <v>0</v>
      </c>
      <c r="F28" s="203">
        <f>+E28</f>
        <v>0</v>
      </c>
      <c r="G28" s="203"/>
      <c r="H28" s="203"/>
      <c r="I28" s="423"/>
      <c r="J28" s="424"/>
      <c r="K28" s="425"/>
    </row>
    <row r="29" spans="2:12" ht="15" customHeight="1" thickBot="1">
      <c r="B29" s="428" t="s">
        <v>200</v>
      </c>
      <c r="C29" s="429"/>
      <c r="D29" s="266"/>
      <c r="E29" s="267"/>
      <c r="F29" s="267">
        <f>F15</f>
        <v>0</v>
      </c>
      <c r="G29" s="267"/>
      <c r="H29" s="267">
        <f t="shared" ref="H29" si="2">G29</f>
        <v>0</v>
      </c>
      <c r="I29" s="430"/>
      <c r="J29" s="431"/>
      <c r="K29" s="432"/>
    </row>
    <row r="30" spans="2:12" ht="16.5" thickBot="1">
      <c r="B30" s="419" t="s">
        <v>114</v>
      </c>
      <c r="C30" s="420"/>
      <c r="D30" s="234">
        <f>SUM(D23:D26)</f>
        <v>0</v>
      </c>
      <c r="E30" s="234">
        <f t="shared" ref="E30:H30" si="3">SUM(E23:E26)</f>
        <v>0</v>
      </c>
      <c r="F30" s="234">
        <f t="shared" si="3"/>
        <v>0</v>
      </c>
      <c r="G30" s="234">
        <f t="shared" si="3"/>
        <v>0</v>
      </c>
      <c r="H30" s="234">
        <f t="shared" si="3"/>
        <v>0</v>
      </c>
    </row>
  </sheetData>
  <mergeCells count="25">
    <mergeCell ref="B19:K20"/>
    <mergeCell ref="I22:K22"/>
    <mergeCell ref="B18:K18"/>
    <mergeCell ref="B1:Q1"/>
    <mergeCell ref="B7:B8"/>
    <mergeCell ref="C7:C8"/>
    <mergeCell ref="D7:D8"/>
    <mergeCell ref="F7:F8"/>
    <mergeCell ref="E7:E8"/>
    <mergeCell ref="G7:G8"/>
    <mergeCell ref="B30:C30"/>
    <mergeCell ref="B23:C23"/>
    <mergeCell ref="I23:K23"/>
    <mergeCell ref="B24:C24"/>
    <mergeCell ref="I24:K24"/>
    <mergeCell ref="B29:C29"/>
    <mergeCell ref="I29:K29"/>
    <mergeCell ref="I25:K25"/>
    <mergeCell ref="I26:K26"/>
    <mergeCell ref="B25:C25"/>
    <mergeCell ref="B26:C26"/>
    <mergeCell ref="B27:C27"/>
    <mergeCell ref="B28:C28"/>
    <mergeCell ref="I27:K27"/>
    <mergeCell ref="I28:K28"/>
  </mergeCells>
  <phoneticPr fontId="35"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00" id="{E237B739-D048-436B-8A13-80E0C6F633C2}">
            <xm:f>Synthèse!$D$7&gt;Synthèse!$K$7</xm:f>
            <x14:dxf>
              <fill>
                <patternFill patternType="darkGrid">
                  <bgColor theme="0" tint="-0.34998626667073579"/>
                </patternFill>
              </fill>
            </x14:dxf>
          </x14:cfRule>
          <xm:sqref>D22:D30 D27:H27 E30:H30</xm:sqref>
        </x14:conditionalFormatting>
        <x14:conditionalFormatting xmlns:xm="http://schemas.microsoft.com/office/excel/2006/main">
          <x14:cfRule type="expression" priority="101" id="{A3C869CF-B22F-4C39-9A27-A40409F70F11}">
            <xm:f>Synthèse!$E$7&gt;Synthèse!$K$7</xm:f>
            <x14:dxf>
              <fill>
                <patternFill patternType="darkGrid">
                  <bgColor theme="0" tint="-0.34998626667073579"/>
                </patternFill>
              </fill>
            </x14:dxf>
          </x14:cfRule>
          <xm:sqref>E22:E26 E28:E29</xm:sqref>
        </x14:conditionalFormatting>
        <x14:conditionalFormatting xmlns:xm="http://schemas.microsoft.com/office/excel/2006/main">
          <x14:cfRule type="expression" priority="102" id="{D4DA1C6A-CE07-47B6-9A4A-381CFB09E918}">
            <xm:f>Synthèse!$F$7&gt;Synthèse!$K$7</xm:f>
            <x14:dxf>
              <fill>
                <patternFill patternType="darkGrid">
                  <bgColor theme="0" tint="-0.34998626667073579"/>
                </patternFill>
              </fill>
            </x14:dxf>
          </x14:cfRule>
          <xm:sqref>F22:F26 F28:F29</xm:sqref>
        </x14:conditionalFormatting>
        <x14:conditionalFormatting xmlns:xm="http://schemas.microsoft.com/office/excel/2006/main">
          <x14:cfRule type="expression" priority="103" id="{ED1BB638-5B8F-4648-9748-9B1052DCBC46}">
            <xm:f>Synthèse!$G$7&gt;Synthèse!$K$7</xm:f>
            <x14:dxf>
              <fill>
                <patternFill patternType="darkGrid">
                  <bgColor theme="0" tint="-0.34998626667073579"/>
                </patternFill>
              </fill>
            </x14:dxf>
          </x14:cfRule>
          <xm:sqref>G22:G26 G28:G29</xm:sqref>
        </x14:conditionalFormatting>
        <x14:conditionalFormatting xmlns:xm="http://schemas.microsoft.com/office/excel/2006/main">
          <x14:cfRule type="expression" priority="104" id="{F8DCFC2F-A0D4-49B8-8834-6631655706C3}">
            <xm:f>Synthèse!$H$7&gt;Synthèse!$K$7</xm:f>
            <x14:dxf>
              <fill>
                <patternFill patternType="darkGrid">
                  <bgColor theme="0" tint="-0.34998626667073579"/>
                </patternFill>
              </fill>
            </x14:dxf>
          </x14:cfRule>
          <xm:sqref>H22:H26 H28:H29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45"/>
  <sheetViews>
    <sheetView showGridLines="0" topLeftCell="A11" zoomScale="90" zoomScaleNormal="90" workbookViewId="0">
      <selection activeCell="Q24" sqref="Q24"/>
    </sheetView>
  </sheetViews>
  <sheetFormatPr baseColWidth="10" defaultColWidth="11.42578125" defaultRowHeight="12.75" outlineLevelCol="1"/>
  <cols>
    <col min="1" max="1" width="5.85546875" style="71" customWidth="1"/>
    <col min="2" max="2" width="52.5703125" style="10" customWidth="1"/>
    <col min="3" max="4" width="19.7109375" style="10" customWidth="1"/>
    <col min="5" max="5" width="69.42578125" style="10" customWidth="1"/>
    <col min="6" max="6" width="14.140625" style="10" customWidth="1" outlineLevel="1"/>
    <col min="7" max="7" width="12.42578125" style="10" customWidth="1" outlineLevel="1"/>
    <col min="8" max="8" width="15.140625" style="10" customWidth="1"/>
    <col min="9" max="9" width="15.140625" style="10" customWidth="1" outlineLevel="1"/>
    <col min="10" max="10" width="14.42578125" style="10" customWidth="1" outlineLevel="1"/>
    <col min="11" max="11" width="14.42578125" style="10" customWidth="1"/>
    <col min="12" max="12" width="14.42578125" style="10" customWidth="1" outlineLevel="1"/>
    <col min="13" max="13" width="14.140625" style="10" customWidth="1" outlineLevel="1"/>
    <col min="14" max="14" width="11.42578125" style="10"/>
    <col min="15" max="15" width="11.42578125" style="10" customWidth="1" outlineLevel="1"/>
    <col min="16" max="16" width="14.5703125" style="10" customWidth="1" outlineLevel="1"/>
    <col min="17" max="17" width="13.85546875" style="10" customWidth="1"/>
    <col min="18" max="18" width="13.85546875" style="10" customWidth="1" outlineLevel="1"/>
    <col min="19" max="19" width="14.5703125" style="10" customWidth="1" outlineLevel="1"/>
    <col min="20" max="23" width="15.85546875" style="10" customWidth="1"/>
    <col min="24" max="16384" width="11.42578125" style="10"/>
  </cols>
  <sheetData>
    <row r="1" spans="1:23" ht="13.5" thickBot="1"/>
    <row r="2" spans="1:23" customFormat="1" ht="163.5" customHeight="1" thickBot="1">
      <c r="A2" s="71"/>
      <c r="B2" s="464" t="s">
        <v>263</v>
      </c>
      <c r="C2" s="465"/>
      <c r="D2" s="465"/>
      <c r="E2" s="465"/>
      <c r="F2" s="465"/>
      <c r="G2" s="465"/>
      <c r="H2" s="465"/>
      <c r="I2" s="465"/>
      <c r="J2" s="465"/>
      <c r="K2" s="465"/>
      <c r="L2" s="465"/>
      <c r="M2" s="465"/>
      <c r="N2" s="465"/>
      <c r="O2" s="465"/>
      <c r="P2" s="465"/>
      <c r="Q2" s="466"/>
      <c r="R2" s="472"/>
      <c r="S2" s="472"/>
      <c r="T2" s="472"/>
    </row>
    <row r="3" spans="1:23" customFormat="1" ht="17.45" customHeight="1">
      <c r="A3" s="71"/>
      <c r="B3" s="295" t="s">
        <v>199</v>
      </c>
      <c r="C3" s="294"/>
      <c r="D3" s="294"/>
      <c r="E3" s="294"/>
      <c r="F3" s="294"/>
      <c r="G3" s="294"/>
      <c r="H3" s="294"/>
      <c r="I3" s="294"/>
      <c r="J3" s="294"/>
      <c r="K3" s="294"/>
      <c r="L3" s="294"/>
      <c r="M3" s="294"/>
      <c r="N3" s="294"/>
      <c r="O3" s="294"/>
      <c r="P3" s="294"/>
      <c r="Q3" s="294"/>
      <c r="R3" s="270"/>
      <c r="S3" s="270"/>
      <c r="T3" s="270"/>
    </row>
    <row r="5" spans="1:23" ht="15">
      <c r="B5" s="6" t="s">
        <v>115</v>
      </c>
      <c r="C5" s="238"/>
      <c r="D5" s="522"/>
      <c r="E5" s="522"/>
      <c r="F5" s="523"/>
      <c r="G5"/>
      <c r="H5"/>
      <c r="I5"/>
      <c r="J5"/>
      <c r="K5"/>
      <c r="L5"/>
      <c r="M5"/>
      <c r="N5"/>
      <c r="O5"/>
      <c r="P5"/>
      <c r="Q5"/>
      <c r="R5"/>
      <c r="S5"/>
      <c r="T5"/>
      <c r="U5"/>
      <c r="V5"/>
      <c r="W5"/>
    </row>
    <row r="6" spans="1:23" ht="15.75" thickBot="1">
      <c r="F6"/>
    </row>
    <row r="7" spans="1:23" ht="24" thickBot="1">
      <c r="B7" s="518" t="s">
        <v>265</v>
      </c>
      <c r="C7" s="519"/>
      <c r="D7" s="519"/>
      <c r="E7" s="520"/>
      <c r="F7" s="524" t="s">
        <v>266</v>
      </c>
      <c r="G7" s="524"/>
      <c r="H7" s="524"/>
      <c r="I7" s="524"/>
      <c r="J7" s="524"/>
      <c r="K7" s="524"/>
      <c r="L7" s="524"/>
      <c r="M7" s="524"/>
      <c r="N7" s="524"/>
      <c r="O7" s="524"/>
      <c r="P7" s="524"/>
      <c r="Q7" s="524"/>
      <c r="R7" s="524"/>
      <c r="S7" s="524"/>
      <c r="T7" s="524"/>
      <c r="U7" s="524"/>
      <c r="V7" s="524"/>
      <c r="W7" s="524"/>
    </row>
    <row r="8" spans="1:23" ht="24" hidden="1" thickBot="1">
      <c r="B8" s="235"/>
      <c r="C8" s="517"/>
      <c r="D8" s="517"/>
      <c r="E8" s="236"/>
      <c r="F8" s="525"/>
      <c r="G8" s="525"/>
      <c r="H8" s="525">
        <v>1</v>
      </c>
      <c r="I8" s="525"/>
      <c r="J8" s="525"/>
      <c r="K8" s="525">
        <v>2</v>
      </c>
      <c r="L8" s="525"/>
      <c r="M8" s="525"/>
      <c r="N8" s="525">
        <v>3</v>
      </c>
      <c r="O8" s="525"/>
      <c r="P8" s="525"/>
      <c r="Q8" s="525">
        <v>4</v>
      </c>
      <c r="R8" s="525"/>
      <c r="S8" s="525"/>
      <c r="T8" s="525">
        <v>5</v>
      </c>
      <c r="U8" s="525">
        <f>Synthèse!I7</f>
        <v>3</v>
      </c>
      <c r="V8" s="525">
        <f>Synthèse!J7</f>
        <v>5</v>
      </c>
      <c r="W8" s="525">
        <f>Synthèse!K7</f>
        <v>5</v>
      </c>
    </row>
    <row r="9" spans="1:23" ht="15" customHeight="1">
      <c r="B9" s="467" t="s">
        <v>31</v>
      </c>
      <c r="C9" s="468" t="s">
        <v>177</v>
      </c>
      <c r="D9" s="521" t="s">
        <v>264</v>
      </c>
      <c r="E9" s="471" t="s">
        <v>224</v>
      </c>
      <c r="F9" s="547" t="s">
        <v>116</v>
      </c>
      <c r="G9" s="527"/>
      <c r="H9" s="528"/>
      <c r="I9" s="526" t="s">
        <v>33</v>
      </c>
      <c r="J9" s="527"/>
      <c r="K9" s="528"/>
      <c r="L9" s="526" t="s">
        <v>34</v>
      </c>
      <c r="M9" s="527"/>
      <c r="N9" s="528"/>
      <c r="O9" s="529" t="s">
        <v>35</v>
      </c>
      <c r="P9" s="530"/>
      <c r="Q9" s="531"/>
      <c r="R9" s="529" t="s">
        <v>36</v>
      </c>
      <c r="S9" s="530"/>
      <c r="T9" s="531"/>
      <c r="U9" s="532" t="s">
        <v>27</v>
      </c>
      <c r="V9" s="533" t="s">
        <v>28</v>
      </c>
      <c r="W9" s="534" t="s">
        <v>29</v>
      </c>
    </row>
    <row r="10" spans="1:23" ht="22.5">
      <c r="B10" s="467"/>
      <c r="C10" s="542"/>
      <c r="D10" s="543"/>
      <c r="E10" s="543"/>
      <c r="F10" s="548" t="s">
        <v>117</v>
      </c>
      <c r="G10" s="536" t="s">
        <v>118</v>
      </c>
      <c r="H10" s="537" t="s">
        <v>119</v>
      </c>
      <c r="I10" s="535" t="s">
        <v>117</v>
      </c>
      <c r="J10" s="536" t="s">
        <v>118</v>
      </c>
      <c r="K10" s="537" t="s">
        <v>119</v>
      </c>
      <c r="L10" s="535" t="s">
        <v>117</v>
      </c>
      <c r="M10" s="536" t="s">
        <v>118</v>
      </c>
      <c r="N10" s="537" t="s">
        <v>119</v>
      </c>
      <c r="O10" s="535" t="s">
        <v>117</v>
      </c>
      <c r="P10" s="536" t="s">
        <v>118</v>
      </c>
      <c r="Q10" s="537" t="s">
        <v>119</v>
      </c>
      <c r="R10" s="535" t="s">
        <v>117</v>
      </c>
      <c r="S10" s="536" t="s">
        <v>118</v>
      </c>
      <c r="T10" s="537" t="s">
        <v>119</v>
      </c>
      <c r="U10" s="538"/>
      <c r="V10" s="539"/>
      <c r="W10" s="540"/>
    </row>
    <row r="11" spans="1:23" ht="63.75">
      <c r="A11" s="72"/>
      <c r="B11" s="292" t="s">
        <v>229</v>
      </c>
      <c r="C11" s="544"/>
      <c r="D11" s="544"/>
      <c r="E11" s="551" t="s">
        <v>225</v>
      </c>
      <c r="F11" s="541">
        <v>1</v>
      </c>
      <c r="G11" s="150">
        <f>F11*D11</f>
        <v>0</v>
      </c>
      <c r="H11" s="19">
        <f>$F11*G11</f>
        <v>0</v>
      </c>
      <c r="I11" s="149">
        <v>1</v>
      </c>
      <c r="J11" s="150">
        <f>I11*D11</f>
        <v>0</v>
      </c>
      <c r="K11" s="19">
        <f>I11*J11</f>
        <v>0</v>
      </c>
      <c r="L11" s="149">
        <v>1</v>
      </c>
      <c r="M11" s="150">
        <f>L11*D11</f>
        <v>0</v>
      </c>
      <c r="N11" s="19">
        <f>L11*M11</f>
        <v>0</v>
      </c>
      <c r="O11" s="149">
        <v>1</v>
      </c>
      <c r="P11" s="150">
        <f>O11*D11</f>
        <v>0</v>
      </c>
      <c r="Q11" s="19">
        <f>O11*P11</f>
        <v>0</v>
      </c>
      <c r="R11" s="149">
        <v>1</v>
      </c>
      <c r="S11" s="150">
        <f>R11*D11</f>
        <v>0</v>
      </c>
      <c r="T11" s="19">
        <f>R11*S11</f>
        <v>0</v>
      </c>
      <c r="U11" s="140">
        <f t="shared" ref="U11:U27" si="0">SUMIF($H$8:$T$8,"&lt;="&amp;$U$8,$H11:$T11)</f>
        <v>0</v>
      </c>
      <c r="V11" s="18">
        <f t="shared" ref="V11:V27" si="1">SUMIF($H$8:$T$8,"&lt;="&amp;$V$8,$H11:$T11)-U11</f>
        <v>0</v>
      </c>
      <c r="W11" s="19">
        <f>U11+V11</f>
        <v>0</v>
      </c>
    </row>
    <row r="12" spans="1:23">
      <c r="A12" s="72"/>
      <c r="B12" s="552" t="s">
        <v>226</v>
      </c>
      <c r="C12" s="284"/>
      <c r="D12" s="516"/>
      <c r="E12" s="291"/>
      <c r="F12" s="549">
        <f>250000+(250000*5%)</f>
        <v>262500</v>
      </c>
      <c r="G12" s="286"/>
      <c r="H12" s="287"/>
      <c r="I12" s="285">
        <f>+F12+(F12*5%)</f>
        <v>275625</v>
      </c>
      <c r="J12" s="286"/>
      <c r="K12" s="287"/>
      <c r="L12" s="285">
        <f>+I12+(I12*5%)</f>
        <v>289406.25</v>
      </c>
      <c r="M12" s="286"/>
      <c r="N12" s="287"/>
      <c r="O12" s="285">
        <f>L12+(L12*5%)</f>
        <v>303876.5625</v>
      </c>
      <c r="P12" s="288"/>
      <c r="Q12" s="287"/>
      <c r="R12" s="285">
        <f>O12+(O12*5%)</f>
        <v>319070.390625</v>
      </c>
      <c r="S12" s="286"/>
      <c r="T12" s="287"/>
      <c r="U12" s="289"/>
      <c r="V12" s="290"/>
      <c r="W12" s="287"/>
    </row>
    <row r="13" spans="1:23" ht="25.5">
      <c r="A13" s="72"/>
      <c r="B13" s="553" t="s">
        <v>236</v>
      </c>
      <c r="C13" s="544"/>
      <c r="D13" s="544"/>
      <c r="E13" s="551" t="s">
        <v>240</v>
      </c>
      <c r="F13" s="545">
        <f>F12/3</f>
        <v>87500</v>
      </c>
      <c r="G13" s="150">
        <f>F13*D13</f>
        <v>0</v>
      </c>
      <c r="H13" s="19">
        <f>$F13*G13</f>
        <v>0</v>
      </c>
      <c r="I13" s="148">
        <f>+I12/3</f>
        <v>91875</v>
      </c>
      <c r="J13" s="150">
        <f>I13*D13</f>
        <v>0</v>
      </c>
      <c r="K13" s="19">
        <f>I13*J13</f>
        <v>0</v>
      </c>
      <c r="L13" s="148">
        <f>+L12/3</f>
        <v>96468.75</v>
      </c>
      <c r="M13" s="150">
        <f>L13*D13</f>
        <v>0</v>
      </c>
      <c r="N13" s="19">
        <f>L13*M13</f>
        <v>0</v>
      </c>
      <c r="O13" s="148">
        <f>+O12/3</f>
        <v>101292.1875</v>
      </c>
      <c r="P13" s="150">
        <f>O13*D13</f>
        <v>0</v>
      </c>
      <c r="Q13" s="19">
        <f>O13*P13</f>
        <v>0</v>
      </c>
      <c r="R13" s="148">
        <f>+R12/3</f>
        <v>106356.796875</v>
      </c>
      <c r="S13" s="150">
        <f>R13*D13</f>
        <v>0</v>
      </c>
      <c r="T13" s="19">
        <f>R13*S13</f>
        <v>0</v>
      </c>
      <c r="U13" s="140">
        <f>SUMIF($H$8:$T$8,"&lt;="&amp;$U$8,$H13:$T13)</f>
        <v>0</v>
      </c>
      <c r="V13" s="18">
        <f t="shared" si="1"/>
        <v>0</v>
      </c>
      <c r="W13" s="19">
        <f>U13+V13</f>
        <v>0</v>
      </c>
    </row>
    <row r="14" spans="1:23">
      <c r="A14" s="72"/>
      <c r="B14" s="553" t="s">
        <v>235</v>
      </c>
      <c r="C14" s="544"/>
      <c r="D14" s="544"/>
      <c r="E14" s="551" t="s">
        <v>240</v>
      </c>
      <c r="F14" s="545">
        <f>+F13</f>
        <v>87500</v>
      </c>
      <c r="G14" s="150">
        <f t="shared" ref="G14:G16" si="2">F14*D14</f>
        <v>0</v>
      </c>
      <c r="H14" s="19">
        <f t="shared" ref="H14:H15" si="3">$F14*G14</f>
        <v>0</v>
      </c>
      <c r="I14" s="148">
        <f>+I13</f>
        <v>91875</v>
      </c>
      <c r="J14" s="150">
        <f>I14*D14</f>
        <v>0</v>
      </c>
      <c r="K14" s="19">
        <f t="shared" ref="K14:K19" si="4">I14*J14</f>
        <v>0</v>
      </c>
      <c r="L14" s="148">
        <f>+L13</f>
        <v>96468.75</v>
      </c>
      <c r="M14" s="150">
        <f>L14*D14</f>
        <v>0</v>
      </c>
      <c r="N14" s="19">
        <f t="shared" ref="N14:N15" si="5">L14*M14</f>
        <v>0</v>
      </c>
      <c r="O14" s="148">
        <f>+O13</f>
        <v>101292.1875</v>
      </c>
      <c r="P14" s="150">
        <f>O14*D14</f>
        <v>0</v>
      </c>
      <c r="Q14" s="19">
        <f t="shared" ref="Q14:Q15" si="6">O14*P14</f>
        <v>0</v>
      </c>
      <c r="R14" s="148">
        <f>+R13</f>
        <v>106356.796875</v>
      </c>
      <c r="S14" s="150">
        <f t="shared" ref="S14:S15" si="7">R14*D14</f>
        <v>0</v>
      </c>
      <c r="T14" s="19">
        <f t="shared" ref="T14:T15" si="8">R14*S14</f>
        <v>0</v>
      </c>
      <c r="U14" s="140">
        <f>SUMIF($H$8:$T$8,"&lt;="&amp;$U$8,$H14:$T14)</f>
        <v>0</v>
      </c>
      <c r="V14" s="18">
        <f t="shared" si="1"/>
        <v>0</v>
      </c>
      <c r="W14" s="19">
        <f>U14+V14</f>
        <v>0</v>
      </c>
    </row>
    <row r="15" spans="1:23" ht="25.5">
      <c r="A15" s="72"/>
      <c r="B15" s="553" t="s">
        <v>234</v>
      </c>
      <c r="C15" s="544"/>
      <c r="D15" s="544"/>
      <c r="E15" s="551" t="s">
        <v>240</v>
      </c>
      <c r="F15" s="545">
        <f>+F14</f>
        <v>87500</v>
      </c>
      <c r="G15" s="150">
        <f t="shared" si="2"/>
        <v>0</v>
      </c>
      <c r="H15" s="19">
        <f t="shared" si="3"/>
        <v>0</v>
      </c>
      <c r="I15" s="148">
        <f>+I14</f>
        <v>91875</v>
      </c>
      <c r="J15" s="150">
        <f t="shared" ref="J14:J15" si="9">I15*G15</f>
        <v>0</v>
      </c>
      <c r="K15" s="19">
        <f t="shared" si="4"/>
        <v>0</v>
      </c>
      <c r="L15" s="148">
        <f>+L14</f>
        <v>96468.75</v>
      </c>
      <c r="M15" s="150">
        <f>L15*D15</f>
        <v>0</v>
      </c>
      <c r="N15" s="19">
        <f t="shared" si="5"/>
        <v>0</v>
      </c>
      <c r="O15" s="148">
        <f>+O14</f>
        <v>101292.1875</v>
      </c>
      <c r="P15" s="150">
        <f>O15*D15</f>
        <v>0</v>
      </c>
      <c r="Q15" s="19">
        <f t="shared" si="6"/>
        <v>0</v>
      </c>
      <c r="R15" s="148">
        <f>+R14</f>
        <v>106356.796875</v>
      </c>
      <c r="S15" s="150">
        <f t="shared" si="7"/>
        <v>0</v>
      </c>
      <c r="T15" s="19">
        <f t="shared" si="8"/>
        <v>0</v>
      </c>
      <c r="U15" s="140">
        <f>SUMIF($H$8:$T$8,"&lt;="&amp;$U$8,$H15:$T15)</f>
        <v>0</v>
      </c>
      <c r="V15" s="18">
        <f t="shared" si="1"/>
        <v>0</v>
      </c>
      <c r="W15" s="19">
        <f>U15+V15</f>
        <v>0</v>
      </c>
    </row>
    <row r="16" spans="1:23" ht="25.5">
      <c r="A16" s="72"/>
      <c r="B16" s="553" t="s">
        <v>220</v>
      </c>
      <c r="C16" s="544"/>
      <c r="D16" s="544"/>
      <c r="E16" s="551" t="s">
        <v>222</v>
      </c>
      <c r="F16" s="545" t="s">
        <v>221</v>
      </c>
      <c r="G16" s="150">
        <f>D16</f>
        <v>0</v>
      </c>
      <c r="H16" s="19"/>
      <c r="I16" s="148" t="s">
        <v>221</v>
      </c>
      <c r="J16" s="150">
        <f>D16</f>
        <v>0</v>
      </c>
      <c r="K16" s="19"/>
      <c r="L16" s="148" t="s">
        <v>221</v>
      </c>
      <c r="M16" s="150">
        <f>D16</f>
        <v>0</v>
      </c>
      <c r="N16" s="19"/>
      <c r="O16" s="148" t="s">
        <v>221</v>
      </c>
      <c r="P16" s="283">
        <f>D16</f>
        <v>0</v>
      </c>
      <c r="Q16" s="19"/>
      <c r="R16" s="148" t="s">
        <v>221</v>
      </c>
      <c r="S16" s="150">
        <f>D16</f>
        <v>0</v>
      </c>
      <c r="T16" s="19"/>
      <c r="U16" s="303"/>
      <c r="V16" s="18"/>
      <c r="W16" s="305"/>
    </row>
    <row r="17" spans="1:23" ht="25.5">
      <c r="A17" s="72"/>
      <c r="B17" s="554" t="s">
        <v>227</v>
      </c>
      <c r="C17" s="284"/>
      <c r="D17" s="516"/>
      <c r="E17" s="291"/>
      <c r="F17" s="549">
        <f>3150+(3150*5%)</f>
        <v>3307.5</v>
      </c>
      <c r="G17" s="286"/>
      <c r="H17" s="287"/>
      <c r="I17" s="285">
        <f>F17+(F17*5%)</f>
        <v>3472.875</v>
      </c>
      <c r="J17" s="286"/>
      <c r="K17" s="287"/>
      <c r="L17" s="285">
        <f>I17+(I17*5%)</f>
        <v>3646.5187500000002</v>
      </c>
      <c r="M17" s="286"/>
      <c r="N17" s="287"/>
      <c r="O17" s="285">
        <f>(L17*5%)+L17</f>
        <v>3828.8446875</v>
      </c>
      <c r="P17" s="288"/>
      <c r="Q17" s="287"/>
      <c r="R17" s="285">
        <f>O17+(O17*5%)</f>
        <v>4020.2869218750002</v>
      </c>
      <c r="S17" s="286"/>
      <c r="T17" s="287"/>
      <c r="U17" s="304"/>
      <c r="V17" s="290"/>
      <c r="W17" s="306"/>
    </row>
    <row r="18" spans="1:23" ht="25.5">
      <c r="A18" s="72"/>
      <c r="B18" s="553" t="s">
        <v>237</v>
      </c>
      <c r="C18" s="544"/>
      <c r="D18" s="544"/>
      <c r="E18" s="551" t="s">
        <v>240</v>
      </c>
      <c r="F18" s="546">
        <f>F17/2</f>
        <v>1653.75</v>
      </c>
      <c r="G18" s="150">
        <f>F18*D18</f>
        <v>0</v>
      </c>
      <c r="H18" s="19">
        <f>$F18*G18</f>
        <v>0</v>
      </c>
      <c r="I18" s="282">
        <f>I17/2</f>
        <v>1736.4375</v>
      </c>
      <c r="J18" s="150">
        <f>I18*D18</f>
        <v>0</v>
      </c>
      <c r="K18" s="19">
        <f t="shared" si="4"/>
        <v>0</v>
      </c>
      <c r="L18" s="282">
        <f>L17/2</f>
        <v>1823.2593750000001</v>
      </c>
      <c r="M18" s="150">
        <f>L18*D18</f>
        <v>0</v>
      </c>
      <c r="N18" s="19">
        <f>L18*M18</f>
        <v>0</v>
      </c>
      <c r="O18" s="282">
        <f>O17/2</f>
        <v>1914.42234375</v>
      </c>
      <c r="P18" s="150">
        <f>O18*D18</f>
        <v>0</v>
      </c>
      <c r="Q18" s="19">
        <f>O18*P18</f>
        <v>0</v>
      </c>
      <c r="R18" s="282">
        <f>R17/2</f>
        <v>2010.1434609375001</v>
      </c>
      <c r="S18" s="150">
        <f>R18*D18</f>
        <v>0</v>
      </c>
      <c r="T18" s="19">
        <f t="shared" ref="T18" si="10">R18*S18</f>
        <v>0</v>
      </c>
      <c r="U18" s="140">
        <f>SUMIF($H$8:$T$8,"&lt;="&amp;$U$8,$H18:$T18)</f>
        <v>0</v>
      </c>
      <c r="V18" s="18">
        <f>SUMIF($H$8:$T$8,"&lt;="&amp;$V$8,$H18:$T18)-U18</f>
        <v>0</v>
      </c>
      <c r="W18" s="19">
        <f>U18+V18</f>
        <v>0</v>
      </c>
    </row>
    <row r="19" spans="1:23" ht="25.5">
      <c r="A19" s="72"/>
      <c r="B19" s="553" t="s">
        <v>238</v>
      </c>
      <c r="C19" s="544"/>
      <c r="D19" s="544"/>
      <c r="E19" s="551" t="s">
        <v>240</v>
      </c>
      <c r="F19" s="546">
        <f>+F18</f>
        <v>1653.75</v>
      </c>
      <c r="G19" s="150">
        <f>F19*D19</f>
        <v>0</v>
      </c>
      <c r="H19" s="19">
        <f t="shared" ref="H19" si="11">$F19*G19</f>
        <v>0</v>
      </c>
      <c r="I19" s="282">
        <f>+I18</f>
        <v>1736.4375</v>
      </c>
      <c r="J19" s="150">
        <f>I19*D19</f>
        <v>0</v>
      </c>
      <c r="K19" s="19">
        <f t="shared" si="4"/>
        <v>0</v>
      </c>
      <c r="L19" s="282">
        <f>+L18</f>
        <v>1823.2593750000001</v>
      </c>
      <c r="M19" s="150">
        <f>L19*D19</f>
        <v>0</v>
      </c>
      <c r="N19" s="19">
        <f t="shared" ref="N19" si="12">L19*M19</f>
        <v>0</v>
      </c>
      <c r="O19" s="282">
        <f>+O18</f>
        <v>1914.42234375</v>
      </c>
      <c r="P19" s="150">
        <f>O19*D19</f>
        <v>0</v>
      </c>
      <c r="Q19" s="19">
        <f>O19*P19</f>
        <v>0</v>
      </c>
      <c r="R19" s="282">
        <f>+R18</f>
        <v>2010.1434609375001</v>
      </c>
      <c r="S19" s="150">
        <f>R19*D19</f>
        <v>0</v>
      </c>
      <c r="T19" s="19">
        <f>R19*S19</f>
        <v>0</v>
      </c>
      <c r="U19" s="140">
        <f>SUMIF($H$8:$T$8,"&lt;="&amp;$U$8,$H19:$T19)</f>
        <v>0</v>
      </c>
      <c r="V19" s="18">
        <f t="shared" si="1"/>
        <v>0</v>
      </c>
      <c r="W19" s="19">
        <f>U19+V19</f>
        <v>0</v>
      </c>
    </row>
    <row r="20" spans="1:23" ht="38.25">
      <c r="A20" s="72"/>
      <c r="B20" s="553" t="s">
        <v>250</v>
      </c>
      <c r="C20" s="544"/>
      <c r="D20" s="544"/>
      <c r="E20" s="551" t="s">
        <v>223</v>
      </c>
      <c r="F20" s="545" t="s">
        <v>221</v>
      </c>
      <c r="G20" s="150">
        <f>D20</f>
        <v>0</v>
      </c>
      <c r="H20" s="19"/>
      <c r="I20" s="148" t="s">
        <v>221</v>
      </c>
      <c r="J20" s="150">
        <f>D20</f>
        <v>0</v>
      </c>
      <c r="K20" s="19"/>
      <c r="L20" s="148" t="s">
        <v>221</v>
      </c>
      <c r="M20" s="150">
        <f>D20</f>
        <v>0</v>
      </c>
      <c r="N20" s="19"/>
      <c r="O20" s="148" t="s">
        <v>221</v>
      </c>
      <c r="P20" s="150">
        <f>D20</f>
        <v>0</v>
      </c>
      <c r="Q20" s="19"/>
      <c r="R20" s="148" t="s">
        <v>221</v>
      </c>
      <c r="S20" s="150">
        <f>D20</f>
        <v>0</v>
      </c>
      <c r="T20" s="19"/>
      <c r="U20" s="140"/>
      <c r="V20" s="18"/>
      <c r="W20" s="19"/>
    </row>
    <row r="21" spans="1:23" ht="25.5">
      <c r="A21" s="73"/>
      <c r="B21" s="293" t="s">
        <v>181</v>
      </c>
      <c r="C21" s="544"/>
      <c r="D21" s="544"/>
      <c r="E21" s="551" t="s">
        <v>247</v>
      </c>
      <c r="F21" s="541"/>
      <c r="G21" s="150">
        <f>D21</f>
        <v>0</v>
      </c>
      <c r="H21" s="19">
        <f t="shared" ref="H21:H27" si="13">$F21*G21</f>
        <v>0</v>
      </c>
      <c r="I21" s="149"/>
      <c r="J21" s="150">
        <f>I21*D21</f>
        <v>0</v>
      </c>
      <c r="K21" s="19">
        <f t="shared" ref="K21:K27" si="14">I21*J21</f>
        <v>0</v>
      </c>
      <c r="L21" s="149"/>
      <c r="M21" s="150">
        <f t="shared" ref="M21:M22" si="15">D21</f>
        <v>0</v>
      </c>
      <c r="N21" s="19">
        <f t="shared" ref="N21:N27" si="16">L21*M21</f>
        <v>0</v>
      </c>
      <c r="O21" s="149"/>
      <c r="P21" s="150">
        <f t="shared" ref="P21:P22" si="17">D21</f>
        <v>0</v>
      </c>
      <c r="Q21" s="19">
        <f>O21*P21</f>
        <v>0</v>
      </c>
      <c r="R21" s="149"/>
      <c r="S21" s="150">
        <f t="shared" ref="S21:S22" si="18">D21</f>
        <v>0</v>
      </c>
      <c r="T21" s="19">
        <f t="shared" ref="T21:T27" si="19">R21*S21</f>
        <v>0</v>
      </c>
      <c r="U21" s="140">
        <f>SUMIF($H$8:$T$8,"&lt;="&amp;$U$8,$H21:$T21)</f>
        <v>0</v>
      </c>
      <c r="V21" s="18">
        <f t="shared" si="1"/>
        <v>0</v>
      </c>
      <c r="W21" s="19">
        <f t="shared" ref="W21:W27" si="20">U21+V21</f>
        <v>0</v>
      </c>
    </row>
    <row r="22" spans="1:23">
      <c r="B22" s="293" t="s">
        <v>182</v>
      </c>
      <c r="C22" s="544"/>
      <c r="D22" s="544"/>
      <c r="E22" s="551" t="s">
        <v>239</v>
      </c>
      <c r="F22" s="541"/>
      <c r="G22" s="150">
        <f>D22</f>
        <v>0</v>
      </c>
      <c r="H22" s="19">
        <f t="shared" si="13"/>
        <v>0</v>
      </c>
      <c r="I22" s="149"/>
      <c r="J22" s="150">
        <f>I22*D22</f>
        <v>0</v>
      </c>
      <c r="K22" s="19">
        <f t="shared" si="14"/>
        <v>0</v>
      </c>
      <c r="L22" s="149"/>
      <c r="M22" s="150">
        <f t="shared" si="15"/>
        <v>0</v>
      </c>
      <c r="N22" s="19">
        <f t="shared" si="16"/>
        <v>0</v>
      </c>
      <c r="O22" s="149"/>
      <c r="P22" s="150">
        <f t="shared" si="17"/>
        <v>0</v>
      </c>
      <c r="Q22" s="19">
        <f t="shared" ref="Q22:Q27" si="21">O22*P22</f>
        <v>0</v>
      </c>
      <c r="R22" s="149"/>
      <c r="S22" s="150">
        <f>D22</f>
        <v>0</v>
      </c>
      <c r="T22" s="19">
        <f>R22*S22</f>
        <v>0</v>
      </c>
      <c r="U22" s="140">
        <f t="shared" si="0"/>
        <v>0</v>
      </c>
      <c r="V22" s="18">
        <f t="shared" si="1"/>
        <v>0</v>
      </c>
      <c r="W22" s="19">
        <f>U22+V22</f>
        <v>0</v>
      </c>
    </row>
    <row r="23" spans="1:23" ht="38.25">
      <c r="B23" s="148" t="s">
        <v>228</v>
      </c>
      <c r="C23" s="544"/>
      <c r="D23" s="544"/>
      <c r="E23" s="551" t="s">
        <v>246</v>
      </c>
      <c r="F23" s="541"/>
      <c r="G23" s="150"/>
      <c r="H23" s="19">
        <f t="shared" si="13"/>
        <v>0</v>
      </c>
      <c r="I23" s="149"/>
      <c r="J23" s="150"/>
      <c r="K23" s="19">
        <f t="shared" si="14"/>
        <v>0</v>
      </c>
      <c r="L23" s="149"/>
      <c r="M23" s="150"/>
      <c r="N23" s="19">
        <f t="shared" si="16"/>
        <v>0</v>
      </c>
      <c r="O23" s="149"/>
      <c r="P23" s="150"/>
      <c r="Q23" s="19">
        <f t="shared" si="21"/>
        <v>0</v>
      </c>
      <c r="R23" s="149"/>
      <c r="S23" s="150"/>
      <c r="T23" s="19">
        <f t="shared" si="19"/>
        <v>0</v>
      </c>
      <c r="U23" s="140">
        <f t="shared" si="0"/>
        <v>0</v>
      </c>
      <c r="V23" s="18">
        <f t="shared" si="1"/>
        <v>0</v>
      </c>
      <c r="W23" s="19">
        <f t="shared" si="20"/>
        <v>0</v>
      </c>
    </row>
    <row r="24" spans="1:23" s="7" customFormat="1" ht="38.25">
      <c r="A24" s="74"/>
      <c r="B24" s="148" t="s">
        <v>228</v>
      </c>
      <c r="C24" s="544"/>
      <c r="D24" s="544"/>
      <c r="E24" s="551" t="s">
        <v>246</v>
      </c>
      <c r="F24" s="541"/>
      <c r="G24" s="150"/>
      <c r="H24" s="19">
        <f t="shared" si="13"/>
        <v>0</v>
      </c>
      <c r="I24" s="149"/>
      <c r="J24" s="150"/>
      <c r="K24" s="19">
        <f t="shared" si="14"/>
        <v>0</v>
      </c>
      <c r="L24" s="149"/>
      <c r="M24" s="150"/>
      <c r="N24" s="19">
        <f t="shared" si="16"/>
        <v>0</v>
      </c>
      <c r="O24" s="149"/>
      <c r="P24" s="150"/>
      <c r="Q24" s="19">
        <f t="shared" si="21"/>
        <v>0</v>
      </c>
      <c r="R24" s="149"/>
      <c r="S24" s="150"/>
      <c r="T24" s="19">
        <f t="shared" si="19"/>
        <v>0</v>
      </c>
      <c r="U24" s="140">
        <f t="shared" si="0"/>
        <v>0</v>
      </c>
      <c r="V24" s="18">
        <f t="shared" si="1"/>
        <v>0</v>
      </c>
      <c r="W24" s="19">
        <f t="shared" si="20"/>
        <v>0</v>
      </c>
    </row>
    <row r="25" spans="1:23" ht="38.25">
      <c r="B25" s="148" t="s">
        <v>228</v>
      </c>
      <c r="C25" s="544"/>
      <c r="D25" s="544"/>
      <c r="E25" s="551" t="s">
        <v>246</v>
      </c>
      <c r="F25" s="541"/>
      <c r="G25" s="150"/>
      <c r="H25" s="19">
        <f t="shared" si="13"/>
        <v>0</v>
      </c>
      <c r="I25" s="149"/>
      <c r="J25" s="150"/>
      <c r="K25" s="19">
        <f t="shared" si="14"/>
        <v>0</v>
      </c>
      <c r="L25" s="149"/>
      <c r="M25" s="150"/>
      <c r="N25" s="19">
        <f t="shared" si="16"/>
        <v>0</v>
      </c>
      <c r="O25" s="149"/>
      <c r="P25" s="150"/>
      <c r="Q25" s="19">
        <f t="shared" si="21"/>
        <v>0</v>
      </c>
      <c r="R25" s="149"/>
      <c r="S25" s="150"/>
      <c r="T25" s="19">
        <f t="shared" si="19"/>
        <v>0</v>
      </c>
      <c r="U25" s="140">
        <f t="shared" si="0"/>
        <v>0</v>
      </c>
      <c r="V25" s="18">
        <f t="shared" si="1"/>
        <v>0</v>
      </c>
      <c r="W25" s="19">
        <f t="shared" si="20"/>
        <v>0</v>
      </c>
    </row>
    <row r="26" spans="1:23" ht="38.25">
      <c r="B26" s="148" t="s">
        <v>228</v>
      </c>
      <c r="C26" s="544"/>
      <c r="D26" s="544"/>
      <c r="E26" s="551" t="s">
        <v>246</v>
      </c>
      <c r="F26" s="541"/>
      <c r="G26" s="150"/>
      <c r="H26" s="19">
        <f t="shared" si="13"/>
        <v>0</v>
      </c>
      <c r="I26" s="149"/>
      <c r="J26" s="150"/>
      <c r="K26" s="19">
        <f t="shared" si="14"/>
        <v>0</v>
      </c>
      <c r="L26" s="149"/>
      <c r="M26" s="150"/>
      <c r="N26" s="19">
        <f t="shared" si="16"/>
        <v>0</v>
      </c>
      <c r="O26" s="149"/>
      <c r="P26" s="150"/>
      <c r="Q26" s="19">
        <f t="shared" si="21"/>
        <v>0</v>
      </c>
      <c r="R26" s="149"/>
      <c r="S26" s="150"/>
      <c r="T26" s="19">
        <f t="shared" si="19"/>
        <v>0</v>
      </c>
      <c r="U26" s="140">
        <f t="shared" si="0"/>
        <v>0</v>
      </c>
      <c r="V26" s="18">
        <f t="shared" si="1"/>
        <v>0</v>
      </c>
      <c r="W26" s="19">
        <f t="shared" si="20"/>
        <v>0</v>
      </c>
    </row>
    <row r="27" spans="1:23" ht="38.25">
      <c r="B27" s="148" t="s">
        <v>228</v>
      </c>
      <c r="C27" s="544"/>
      <c r="D27" s="544"/>
      <c r="E27" s="551" t="s">
        <v>246</v>
      </c>
      <c r="F27" s="541"/>
      <c r="G27" s="150"/>
      <c r="H27" s="19">
        <f t="shared" si="13"/>
        <v>0</v>
      </c>
      <c r="I27" s="149"/>
      <c r="J27" s="150"/>
      <c r="K27" s="19">
        <f t="shared" si="14"/>
        <v>0</v>
      </c>
      <c r="L27" s="149"/>
      <c r="M27" s="150"/>
      <c r="N27" s="19">
        <f t="shared" si="16"/>
        <v>0</v>
      </c>
      <c r="O27" s="149"/>
      <c r="P27" s="150"/>
      <c r="Q27" s="19">
        <f t="shared" si="21"/>
        <v>0</v>
      </c>
      <c r="R27" s="149"/>
      <c r="S27" s="150"/>
      <c r="T27" s="19">
        <f t="shared" si="19"/>
        <v>0</v>
      </c>
      <c r="U27" s="140">
        <f t="shared" si="0"/>
        <v>0</v>
      </c>
      <c r="V27" s="18">
        <f t="shared" si="1"/>
        <v>0</v>
      </c>
      <c r="W27" s="19">
        <f t="shared" si="20"/>
        <v>0</v>
      </c>
    </row>
    <row r="28" spans="1:23" ht="13.5" thickBot="1">
      <c r="B28" s="462" t="s">
        <v>120</v>
      </c>
      <c r="C28" s="463"/>
      <c r="D28" s="322"/>
      <c r="E28" s="89"/>
      <c r="F28" s="550"/>
      <c r="G28" s="88"/>
      <c r="H28" s="27">
        <f>SUM(H11:H27)</f>
        <v>0</v>
      </c>
      <c r="I28" s="28"/>
      <c r="J28" s="88"/>
      <c r="K28" s="27">
        <f>SUM(K11:K27)</f>
        <v>0</v>
      </c>
      <c r="L28" s="28"/>
      <c r="M28" s="88"/>
      <c r="N28" s="27">
        <f>SUM(N11:N27)</f>
        <v>0</v>
      </c>
      <c r="O28" s="28"/>
      <c r="P28" s="88"/>
      <c r="Q28" s="27">
        <f>SUM(Q11:Q27)</f>
        <v>0</v>
      </c>
      <c r="R28" s="28"/>
      <c r="S28" s="88"/>
      <c r="T28" s="27">
        <f>SUM(T11:T27)</f>
        <v>0</v>
      </c>
      <c r="U28" s="29">
        <f>SUM(U11:U27)</f>
        <v>0</v>
      </c>
      <c r="V28" s="29">
        <f>SUM(V11:V27)</f>
        <v>0</v>
      </c>
      <c r="W28" s="30">
        <f>SUM(W11:W27)</f>
        <v>0</v>
      </c>
    </row>
    <row r="30" spans="1:23" ht="13.5" thickBot="1"/>
    <row r="31" spans="1:23" ht="12.75" customHeight="1">
      <c r="B31" s="453" t="s">
        <v>241</v>
      </c>
      <c r="C31" s="454"/>
      <c r="D31" s="454"/>
      <c r="E31" s="454"/>
      <c r="F31" s="454"/>
      <c r="G31" s="454"/>
      <c r="H31" s="455"/>
    </row>
    <row r="32" spans="1:23">
      <c r="B32" s="456"/>
      <c r="C32" s="457"/>
      <c r="D32" s="457"/>
      <c r="E32" s="457"/>
      <c r="F32" s="457"/>
      <c r="G32" s="457"/>
      <c r="H32" s="458"/>
    </row>
    <row r="33" spans="2:23">
      <c r="B33" s="456"/>
      <c r="C33" s="457"/>
      <c r="D33" s="457"/>
      <c r="E33" s="457"/>
      <c r="F33" s="457"/>
      <c r="G33" s="457"/>
      <c r="H33" s="458"/>
    </row>
    <row r="34" spans="2:23">
      <c r="B34" s="456"/>
      <c r="C34" s="457"/>
      <c r="D34" s="457"/>
      <c r="E34" s="457"/>
      <c r="F34" s="457"/>
      <c r="G34" s="457"/>
      <c r="H34" s="458"/>
    </row>
    <row r="35" spans="2:23" ht="37.5" customHeight="1">
      <c r="B35" s="459"/>
      <c r="C35" s="460"/>
      <c r="D35" s="460"/>
      <c r="E35" s="460"/>
      <c r="F35" s="460"/>
      <c r="G35" s="460"/>
      <c r="H35" s="461"/>
    </row>
    <row r="36" spans="2:23" ht="42.75" customHeight="1">
      <c r="B36" s="237" t="s">
        <v>121</v>
      </c>
      <c r="C36" s="210" t="s">
        <v>122</v>
      </c>
      <c r="D36" s="210"/>
      <c r="E36" s="210"/>
      <c r="F36" s="210" t="s">
        <v>123</v>
      </c>
      <c r="G36" s="210" t="s">
        <v>124</v>
      </c>
      <c r="H36" s="260" t="s">
        <v>125</v>
      </c>
      <c r="I36" s="58"/>
      <c r="J36" s="211"/>
      <c r="K36" s="59"/>
      <c r="L36" s="59"/>
    </row>
    <row r="37" spans="2:23">
      <c r="B37" s="296" t="s">
        <v>242</v>
      </c>
      <c r="C37" s="297"/>
      <c r="D37" s="297"/>
      <c r="E37" s="297"/>
      <c r="F37" s="262"/>
      <c r="G37" s="262"/>
      <c r="H37" s="298"/>
      <c r="I37" s="58"/>
      <c r="K37" s="58"/>
      <c r="L37" s="58"/>
    </row>
    <row r="38" spans="2:23">
      <c r="B38" s="296" t="s">
        <v>243</v>
      </c>
      <c r="C38" s="297"/>
      <c r="D38" s="297"/>
      <c r="E38" s="297"/>
      <c r="F38" s="262"/>
      <c r="G38" s="262"/>
      <c r="H38" s="298"/>
      <c r="I38" s="58"/>
      <c r="K38" s="58"/>
      <c r="L38" s="58"/>
    </row>
    <row r="39" spans="2:23">
      <c r="B39" s="296" t="s">
        <v>244</v>
      </c>
      <c r="C39" s="262"/>
      <c r="D39" s="262"/>
      <c r="E39" s="262"/>
      <c r="F39" s="262"/>
      <c r="G39" s="262"/>
      <c r="H39" s="298"/>
      <c r="I39" s="58"/>
      <c r="K39" s="58"/>
      <c r="L39" s="58"/>
    </row>
    <row r="40" spans="2:23">
      <c r="B40" s="296" t="s">
        <v>230</v>
      </c>
      <c r="C40" s="262"/>
      <c r="D40" s="262"/>
      <c r="E40" s="262"/>
      <c r="F40" s="262"/>
      <c r="G40" s="262"/>
      <c r="H40" s="298"/>
      <c r="I40" s="58"/>
      <c r="K40" s="58"/>
      <c r="L40" s="58"/>
    </row>
    <row r="41" spans="2:23">
      <c r="B41" s="296" t="s">
        <v>231</v>
      </c>
      <c r="C41" s="307"/>
      <c r="D41" s="307"/>
      <c r="E41" s="307"/>
      <c r="F41" s="307"/>
      <c r="G41" s="307"/>
      <c r="H41" s="308"/>
      <c r="I41" s="58"/>
      <c r="K41" s="58"/>
      <c r="L41" s="58"/>
    </row>
    <row r="42" spans="2:23">
      <c r="B42" s="296" t="s">
        <v>232</v>
      </c>
      <c r="C42" s="307"/>
      <c r="D42" s="307"/>
      <c r="E42" s="307"/>
      <c r="F42" s="307"/>
      <c r="G42" s="307"/>
      <c r="H42" s="308"/>
      <c r="I42" s="58"/>
      <c r="K42" s="58"/>
      <c r="L42" s="58"/>
    </row>
    <row r="43" spans="2:23" ht="13.5" thickBot="1">
      <c r="B43" s="299" t="s">
        <v>233</v>
      </c>
      <c r="C43" s="264"/>
      <c r="D43" s="264"/>
      <c r="E43" s="264"/>
      <c r="F43" s="264"/>
      <c r="G43" s="264"/>
      <c r="H43" s="300"/>
      <c r="I43" s="58"/>
      <c r="K43" s="58"/>
      <c r="L43" s="58"/>
    </row>
    <row r="45" spans="2:23" ht="20.100000000000001" customHeight="1">
      <c r="B45" s="60" t="s">
        <v>245</v>
      </c>
      <c r="C45" s="60"/>
      <c r="D45" s="60"/>
      <c r="E45" s="60"/>
      <c r="F45" s="60"/>
      <c r="G45" s="60"/>
      <c r="H45" s="60"/>
      <c r="I45" s="60"/>
      <c r="J45" s="60"/>
      <c r="K45" s="60"/>
      <c r="L45" s="60"/>
      <c r="M45" s="60"/>
      <c r="N45" s="60"/>
      <c r="O45" s="60"/>
      <c r="P45" s="60"/>
      <c r="Q45" s="60"/>
      <c r="R45" s="60"/>
      <c r="S45" s="60"/>
      <c r="T45" s="60"/>
      <c r="U45" s="60"/>
      <c r="V45" s="60"/>
      <c r="W45" s="60"/>
    </row>
  </sheetData>
  <mergeCells count="18">
    <mergeCell ref="D9:D10"/>
    <mergeCell ref="F7:W7"/>
    <mergeCell ref="E9:E10"/>
    <mergeCell ref="B7:E7"/>
    <mergeCell ref="B31:H35"/>
    <mergeCell ref="B28:C28"/>
    <mergeCell ref="V9:V10"/>
    <mergeCell ref="B2:Q2"/>
    <mergeCell ref="B9:B10"/>
    <mergeCell ref="C9:C10"/>
    <mergeCell ref="F9:H9"/>
    <mergeCell ref="I9:K9"/>
    <mergeCell ref="L9:N9"/>
    <mergeCell ref="W9:W10"/>
    <mergeCell ref="U9:U10"/>
    <mergeCell ref="O9:Q9"/>
    <mergeCell ref="R9:T9"/>
    <mergeCell ref="R2:T2"/>
  </mergeCells>
  <phoneticPr fontId="35" type="noConversion"/>
  <conditionalFormatting sqref="L16 O16 L18:L20 O18:O20 T16:W17 T18:T19 F9:H28">
    <cfRule type="expression" dxfId="38" priority="155">
      <formula>$H$8&gt;$W$8</formula>
    </cfRule>
  </conditionalFormatting>
  <conditionalFormatting sqref="I16:I20">
    <cfRule type="expression" dxfId="37" priority="36">
      <formula>$H$8&gt;$W$8</formula>
    </cfRule>
  </conditionalFormatting>
  <conditionalFormatting sqref="I9:K10 I23:K28 I21:I22 K20:K22 I11:I15 K11:K12">
    <cfRule type="expression" dxfId="36" priority="157">
      <formula>$K$8&gt;$W$8</formula>
    </cfRule>
  </conditionalFormatting>
  <conditionalFormatting sqref="K13:K19">
    <cfRule type="expression" dxfId="35" priority="23">
      <formula>$H$8&gt;$W$8</formula>
    </cfRule>
  </conditionalFormatting>
  <conditionalFormatting sqref="L14:L15">
    <cfRule type="expression" dxfId="34" priority="41">
      <formula>$K$8&gt;$W$8</formula>
    </cfRule>
  </conditionalFormatting>
  <conditionalFormatting sqref="L9:N10 L13 L17:M17 M20:N20 L12:N12 L11 N11 M16 L21:N28">
    <cfRule type="expression" dxfId="33" priority="159">
      <formula>$N$8&gt;$W$8</formula>
    </cfRule>
  </conditionalFormatting>
  <conditionalFormatting sqref="N13:N19">
    <cfRule type="expression" dxfId="32" priority="22">
      <formula>$H$8&gt;$W$8</formula>
    </cfRule>
  </conditionalFormatting>
  <conditionalFormatting sqref="O13">
    <cfRule type="expression" dxfId="31" priority="40">
      <formula>$N$8&gt;$W$8</formula>
    </cfRule>
  </conditionalFormatting>
  <conditionalFormatting sqref="O14:O15">
    <cfRule type="expression" dxfId="30" priority="39">
      <formula>$K$8&gt;$W$8</formula>
    </cfRule>
  </conditionalFormatting>
  <conditionalFormatting sqref="O9:Q10 P16 O17:P17 P20:Q20 O12:Q12 O11 Q11 O21:Q28">
    <cfRule type="expression" dxfId="29" priority="161">
      <formula>$Q$8&gt;$W$8</formula>
    </cfRule>
  </conditionalFormatting>
  <conditionalFormatting sqref="Q13:Q19">
    <cfRule type="expression" dxfId="28" priority="21">
      <formula>$H$8&gt;$W$8</formula>
    </cfRule>
  </conditionalFormatting>
  <conditionalFormatting sqref="R13">
    <cfRule type="expression" dxfId="27" priority="38">
      <formula>$N$8&gt;$W$8</formula>
    </cfRule>
  </conditionalFormatting>
  <conditionalFormatting sqref="R14:R15">
    <cfRule type="expression" dxfId="26" priority="37">
      <formula>$K$8&gt;$W$8</formula>
    </cfRule>
  </conditionalFormatting>
  <conditionalFormatting sqref="R16">
    <cfRule type="expression" dxfId="25" priority="28">
      <formula>$H$8&gt;$W$8</formula>
    </cfRule>
  </conditionalFormatting>
  <conditionalFormatting sqref="R18:R20">
    <cfRule type="expression" dxfId="24" priority="24">
      <formula>$H$8&gt;$W$8</formula>
    </cfRule>
  </conditionalFormatting>
  <conditionalFormatting sqref="R9:T10 S16 R17:S17 S20:T20 R12:T12 R11 T11 R21:T28">
    <cfRule type="expression" dxfId="23" priority="163">
      <formula>$T$8&gt;$W$8</formula>
    </cfRule>
  </conditionalFormatting>
  <conditionalFormatting sqref="T13:T15">
    <cfRule type="expression" dxfId="22" priority="17">
      <formula>$H$8&gt;$W$8</formula>
    </cfRule>
  </conditionalFormatting>
  <conditionalFormatting sqref="J11:J22">
    <cfRule type="expression" dxfId="15" priority="16">
      <formula>$H$8&gt;$W$8</formula>
    </cfRule>
  </conditionalFormatting>
  <conditionalFormatting sqref="M11">
    <cfRule type="expression" dxfId="14" priority="15">
      <formula>$H$8&gt;$W$8</formula>
    </cfRule>
  </conditionalFormatting>
  <conditionalFormatting sqref="M14:M15 M13">
    <cfRule type="expression" dxfId="11" priority="12">
      <formula>$H$8&gt;$W$8</formula>
    </cfRule>
  </conditionalFormatting>
  <conditionalFormatting sqref="M18:M19">
    <cfRule type="expression" dxfId="9" priority="10">
      <formula>$H$8&gt;$W$8</formula>
    </cfRule>
  </conditionalFormatting>
  <conditionalFormatting sqref="P11">
    <cfRule type="expression" dxfId="8" priority="9">
      <formula>$H$8&gt;$W$8</formula>
    </cfRule>
  </conditionalFormatting>
  <conditionalFormatting sqref="P13:P15">
    <cfRule type="expression" dxfId="5" priority="6">
      <formula>$H$8&gt;$W$8</formula>
    </cfRule>
  </conditionalFormatting>
  <conditionalFormatting sqref="P18:P19">
    <cfRule type="expression" dxfId="3" priority="4">
      <formula>$H$8&gt;$W$8</formula>
    </cfRule>
  </conditionalFormatting>
  <conditionalFormatting sqref="S11">
    <cfRule type="expression" dxfId="2" priority="3">
      <formula>$H$8&gt;$W$8</formula>
    </cfRule>
  </conditionalFormatting>
  <conditionalFormatting sqref="S13:S15">
    <cfRule type="expression" dxfId="1" priority="2">
      <formula>$H$8&gt;$W$8</formula>
    </cfRule>
  </conditionalFormatting>
  <conditionalFormatting sqref="S18:S19">
    <cfRule type="expression" dxfId="0" priority="1">
      <formula>$H$8&gt;$W$8</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12F34-3AAE-4A25-8043-1E62F456CE6F}">
  <dimension ref="A1:O16"/>
  <sheetViews>
    <sheetView showGridLines="0" zoomScale="130" zoomScaleNormal="130" workbookViewId="0">
      <selection activeCell="E28" sqref="E28"/>
    </sheetView>
  </sheetViews>
  <sheetFormatPr baseColWidth="10" defaultColWidth="9.140625" defaultRowHeight="15"/>
  <cols>
    <col min="1" max="1" width="2.5703125" style="75" customWidth="1"/>
    <col min="2" max="2" width="31.140625" customWidth="1"/>
    <col min="3" max="3" width="28.42578125" customWidth="1"/>
    <col min="4" max="4" width="17.85546875" customWidth="1"/>
    <col min="5" max="9" width="11.85546875" customWidth="1"/>
    <col min="10" max="12" width="11.85546875" hidden="1" customWidth="1"/>
    <col min="13" max="15" width="16.85546875" customWidth="1"/>
  </cols>
  <sheetData>
    <row r="1" spans="1:15" ht="15.75" thickBot="1"/>
    <row r="2" spans="1:15" ht="36" customHeight="1">
      <c r="B2" s="473" t="s">
        <v>126</v>
      </c>
      <c r="C2" s="474"/>
      <c r="D2" s="474"/>
      <c r="E2" s="474"/>
      <c r="F2" s="474"/>
      <c r="G2" s="474"/>
      <c r="H2" s="474"/>
      <c r="I2" s="474"/>
      <c r="J2" s="474"/>
      <c r="K2" s="474"/>
      <c r="L2" s="474"/>
      <c r="M2" s="474"/>
      <c r="N2" s="474"/>
      <c r="O2" s="475"/>
    </row>
    <row r="3" spans="1:15">
      <c r="B3" s="493"/>
      <c r="C3" s="494"/>
      <c r="D3" s="494"/>
      <c r="E3" s="494"/>
      <c r="F3" s="494"/>
      <c r="G3" s="494"/>
      <c r="H3" s="494"/>
      <c r="I3" s="494"/>
      <c r="J3" s="494"/>
      <c r="K3" s="494"/>
      <c r="L3" s="494"/>
      <c r="M3" s="494"/>
      <c r="N3" s="494"/>
      <c r="O3" s="495"/>
    </row>
    <row r="4" spans="1:15">
      <c r="B4" s="490" t="s">
        <v>127</v>
      </c>
      <c r="C4" s="491"/>
      <c r="D4" s="491"/>
      <c r="E4" s="491"/>
      <c r="F4" s="491"/>
      <c r="G4" s="491"/>
      <c r="H4" s="491"/>
      <c r="I4" s="491"/>
      <c r="J4" s="491"/>
      <c r="K4" s="491"/>
      <c r="L4" s="491"/>
      <c r="M4" s="491"/>
      <c r="N4" s="491"/>
      <c r="O4" s="492"/>
    </row>
    <row r="5" spans="1:15" ht="86.25" customHeight="1" thickBot="1">
      <c r="B5" s="485" t="s">
        <v>178</v>
      </c>
      <c r="C5" s="486"/>
      <c r="D5" s="486"/>
      <c r="E5" s="486"/>
      <c r="F5" s="486"/>
      <c r="G5" s="486"/>
      <c r="H5" s="486"/>
      <c r="I5" s="486"/>
      <c r="J5" s="486"/>
      <c r="K5" s="486"/>
      <c r="L5" s="486"/>
      <c r="M5" s="486"/>
      <c r="N5" s="486"/>
      <c r="O5" s="487"/>
    </row>
    <row r="6" spans="1:15" ht="15.75" thickBot="1">
      <c r="J6" s="77"/>
    </row>
    <row r="7" spans="1:15" ht="30">
      <c r="A7" s="76"/>
      <c r="B7" s="558" t="s">
        <v>128</v>
      </c>
      <c r="C7" s="559" t="s">
        <v>129</v>
      </c>
      <c r="D7" s="560" t="s">
        <v>130</v>
      </c>
    </row>
    <row r="8" spans="1:15">
      <c r="A8" s="184"/>
      <c r="B8" s="561"/>
      <c r="C8" s="555"/>
      <c r="D8" s="324"/>
      <c r="E8" s="15"/>
      <c r="F8" s="488"/>
      <c r="G8" s="489"/>
      <c r="H8" s="489"/>
      <c r="I8" s="489"/>
      <c r="J8" s="489"/>
      <c r="K8" s="489"/>
      <c r="L8" s="489"/>
    </row>
    <row r="9" spans="1:15">
      <c r="A9" s="184"/>
      <c r="B9" s="561"/>
      <c r="C9" s="555"/>
      <c r="D9" s="324"/>
      <c r="E9" s="15"/>
      <c r="F9" s="489"/>
      <c r="G9" s="489"/>
      <c r="H9" s="489"/>
      <c r="I9" s="489"/>
      <c r="J9" s="489"/>
      <c r="K9" s="489"/>
      <c r="L9" s="489"/>
    </row>
    <row r="10" spans="1:15" ht="15.75" thickBot="1">
      <c r="A10" s="184"/>
      <c r="B10" s="562"/>
      <c r="C10" s="563"/>
      <c r="D10" s="325"/>
      <c r="E10" s="15"/>
      <c r="F10" s="489"/>
      <c r="G10" s="489"/>
      <c r="H10" s="489"/>
      <c r="I10" s="489"/>
      <c r="J10" s="489"/>
      <c r="K10" s="489"/>
      <c r="L10" s="489"/>
    </row>
    <row r="11" spans="1:15" ht="15.75" thickBot="1">
      <c r="B11" s="15"/>
      <c r="C11" s="15"/>
      <c r="D11" s="15"/>
      <c r="E11" s="15"/>
    </row>
    <row r="12" spans="1:15">
      <c r="B12" s="15"/>
      <c r="C12" s="15"/>
      <c r="D12" s="15"/>
      <c r="E12" s="15"/>
      <c r="M12" s="448" t="s">
        <v>27</v>
      </c>
      <c r="N12" s="450" t="s">
        <v>28</v>
      </c>
      <c r="O12" s="469" t="s">
        <v>29</v>
      </c>
    </row>
    <row r="13" spans="1:15" ht="15.75" customHeight="1" thickBot="1">
      <c r="M13" s="449"/>
      <c r="N13" s="399"/>
      <c r="O13" s="470"/>
    </row>
    <row r="14" spans="1:15" ht="15.75" thickBot="1">
      <c r="B14" s="482" t="s">
        <v>131</v>
      </c>
      <c r="C14" s="483"/>
      <c r="D14" s="484"/>
      <c r="E14" s="112" t="s">
        <v>32</v>
      </c>
      <c r="F14" s="101" t="s">
        <v>33</v>
      </c>
      <c r="G14" s="101" t="s">
        <v>34</v>
      </c>
      <c r="H14" s="102" t="s">
        <v>35</v>
      </c>
      <c r="I14" s="107" t="s">
        <v>36</v>
      </c>
      <c r="J14" s="117" t="s">
        <v>37</v>
      </c>
      <c r="K14" s="102" t="s">
        <v>38</v>
      </c>
      <c r="L14" s="107" t="s">
        <v>39</v>
      </c>
      <c r="M14" s="106" t="str">
        <f>Synthèse!I9</f>
        <v>Années 1 à 3</v>
      </c>
      <c r="N14" s="103" t="str">
        <f>Synthèse!J9</f>
        <v>Années 4 à 5</v>
      </c>
      <c r="O14" s="115" t="str">
        <f>Synthèse!K9</f>
        <v>Années 1 à 5</v>
      </c>
    </row>
    <row r="15" spans="1:15" ht="16.5" thickBot="1">
      <c r="B15" s="479" t="s">
        <v>132</v>
      </c>
      <c r="C15" s="480"/>
      <c r="D15" s="481"/>
      <c r="E15" s="151">
        <f>Synthèse!D39</f>
        <v>0</v>
      </c>
      <c r="F15" s="152">
        <f>Synthèse!E39</f>
        <v>0</v>
      </c>
      <c r="G15" s="152">
        <f>Synthèse!F39</f>
        <v>0</v>
      </c>
      <c r="H15" s="152">
        <f>Synthèse!G39</f>
        <v>0</v>
      </c>
      <c r="I15" s="152">
        <f>Synthèse!H39</f>
        <v>0</v>
      </c>
      <c r="J15" s="152" t="e">
        <f>Synthèse!#REF!</f>
        <v>#REF!</v>
      </c>
      <c r="K15" s="152" t="e">
        <f>Synthèse!#REF!</f>
        <v>#REF!</v>
      </c>
      <c r="L15" s="153" t="e">
        <f>Synthèse!#REF!</f>
        <v>#REF!</v>
      </c>
      <c r="M15" s="258">
        <f>SUMIF(Synthèse!$D$7:$H$7,"&lt;="&amp;Synthèse!$I$7,$E15:$L15)</f>
        <v>0</v>
      </c>
      <c r="N15" s="21">
        <f>SUMIF(Synthèse!$D$7:$H$7,"&lt;="&amp;Synthèse!$I$7,$E15:$L15)-M15</f>
        <v>0</v>
      </c>
      <c r="O15" s="122">
        <f>M15+N15</f>
        <v>0</v>
      </c>
    </row>
    <row r="16" spans="1:15" ht="16.5" thickBot="1">
      <c r="B16" s="476" t="s">
        <v>71</v>
      </c>
      <c r="C16" s="477"/>
      <c r="D16" s="478"/>
      <c r="E16" s="124">
        <f>IF(E15&lt;=$C$8,E15*$D$8,IF(AND(E15&gt;$C$8,E15&lt;=$C$9),E15*$D$9,IF(E15&gt;$C$9,E15*$D$10,"")))</f>
        <v>0</v>
      </c>
      <c r="F16" s="125">
        <f t="shared" ref="F16:L16" si="0">IF(F15&lt;=$C$8,F15*$D$8,IF(AND(F15&gt;$C$8,F15&lt;=$C$9),F15*$D$9,IF(F15&gt;$C$9,F15*$D$10,"")))</f>
        <v>0</v>
      </c>
      <c r="G16" s="125">
        <f t="shared" si="0"/>
        <v>0</v>
      </c>
      <c r="H16" s="125">
        <f t="shared" si="0"/>
        <v>0</v>
      </c>
      <c r="I16" s="125">
        <f t="shared" si="0"/>
        <v>0</v>
      </c>
      <c r="J16" s="125" t="e">
        <f t="shared" si="0"/>
        <v>#REF!</v>
      </c>
      <c r="K16" s="125" t="e">
        <f t="shared" si="0"/>
        <v>#REF!</v>
      </c>
      <c r="L16" s="126" t="e">
        <f t="shared" si="0"/>
        <v>#REF!</v>
      </c>
      <c r="M16" s="259">
        <f>SUMIF(Synthèse!$D$7:$H$7,"&lt;="&amp;Synthèse!$I$7,$E16:$L16)</f>
        <v>0</v>
      </c>
      <c r="N16" s="108">
        <f>SUMIF(Synthèse!$D$7:$H$7,"&lt;="&amp;Synthèse!$I$7,$E16:$L16)-M16</f>
        <v>0</v>
      </c>
      <c r="O16" s="323">
        <f>M16+N16</f>
        <v>0</v>
      </c>
    </row>
  </sheetData>
  <mergeCells count="11">
    <mergeCell ref="B2:O2"/>
    <mergeCell ref="B16:D16"/>
    <mergeCell ref="B15:D15"/>
    <mergeCell ref="B14:D14"/>
    <mergeCell ref="B5:O5"/>
    <mergeCell ref="F8:L10"/>
    <mergeCell ref="B4:O4"/>
    <mergeCell ref="B3:O3"/>
    <mergeCell ref="M12:M13"/>
    <mergeCell ref="N12:N13"/>
    <mergeCell ref="O12:O13"/>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08" id="{18E72381-9ACB-4F68-A3D8-A9F5350A2433}">
            <xm:f>Synthèse!$D$7&gt;Synthèse!$K$7</xm:f>
            <x14:dxf>
              <fill>
                <patternFill patternType="darkGrid">
                  <bgColor theme="0" tint="-0.34998626667073579"/>
                </patternFill>
              </fill>
            </x14:dxf>
          </x14:cfRule>
          <xm:sqref>E14:E16</xm:sqref>
        </x14:conditionalFormatting>
        <x14:conditionalFormatting xmlns:xm="http://schemas.microsoft.com/office/excel/2006/main">
          <x14:cfRule type="expression" priority="109" id="{9C193C45-B76D-4AC4-9D3C-A2C692D9C579}">
            <xm:f>Synthèse!$E$7&gt;Synthèse!$K$7</xm:f>
            <x14:dxf>
              <fill>
                <patternFill patternType="darkGrid">
                  <bgColor theme="0" tint="-0.34998626667073579"/>
                </patternFill>
              </fill>
            </x14:dxf>
          </x14:cfRule>
          <xm:sqref>F14:F16</xm:sqref>
        </x14:conditionalFormatting>
        <x14:conditionalFormatting xmlns:xm="http://schemas.microsoft.com/office/excel/2006/main">
          <x14:cfRule type="expression" priority="110" id="{9E9C94C1-8747-48B5-80BE-CF732031AE6F}">
            <xm:f>Synthèse!$F$7&gt;Synthèse!$K$7</xm:f>
            <x14:dxf>
              <fill>
                <patternFill patternType="darkGrid">
                  <bgColor theme="0" tint="-0.34998626667073579"/>
                </patternFill>
              </fill>
            </x14:dxf>
          </x14:cfRule>
          <xm:sqref>G14:G16</xm:sqref>
        </x14:conditionalFormatting>
        <x14:conditionalFormatting xmlns:xm="http://schemas.microsoft.com/office/excel/2006/main">
          <x14:cfRule type="expression" priority="111" id="{19BF3297-6FDB-4D98-995F-C591682E670B}">
            <xm:f>Synthèse!$G$7&gt;Synthèse!$K$7</xm:f>
            <x14:dxf>
              <fill>
                <patternFill patternType="darkGrid">
                  <bgColor theme="0" tint="-0.34998626667073579"/>
                </patternFill>
              </fill>
            </x14:dxf>
          </x14:cfRule>
          <xm:sqref>H14:H16</xm:sqref>
        </x14:conditionalFormatting>
        <x14:conditionalFormatting xmlns:xm="http://schemas.microsoft.com/office/excel/2006/main">
          <x14:cfRule type="expression" priority="112" id="{BC980D63-F20C-445B-91DA-CD7B6633A043}">
            <xm:f>Synthèse!$H$7&gt;Synthèse!$K$7</xm:f>
            <x14:dxf>
              <fill>
                <patternFill patternType="darkGrid">
                  <bgColor theme="0" tint="-0.34998626667073579"/>
                </patternFill>
              </fill>
            </x14:dxf>
          </x14:cfRule>
          <xm:sqref>I14:I16</xm:sqref>
        </x14:conditionalFormatting>
        <x14:conditionalFormatting xmlns:xm="http://schemas.microsoft.com/office/excel/2006/main">
          <x14:cfRule type="expression" priority="113" id="{F6B7C5CC-54C7-45D4-9D91-82C84D1E7BC1}">
            <xm:f>Synthèse!#REF!&gt;Synthèse!$K$7</xm:f>
            <x14:dxf>
              <fill>
                <patternFill patternType="darkGrid">
                  <bgColor theme="0" tint="-0.34998626667073579"/>
                </patternFill>
              </fill>
            </x14:dxf>
          </x14:cfRule>
          <xm:sqref>J14:L16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3AA8-5B7A-4214-9297-962685A57A47}">
  <dimension ref="B1:E45"/>
  <sheetViews>
    <sheetView showGridLines="0" topLeftCell="A24" workbookViewId="0">
      <selection activeCell="F35" sqref="F35"/>
    </sheetView>
  </sheetViews>
  <sheetFormatPr baseColWidth="10" defaultColWidth="11.42578125" defaultRowHeight="15"/>
  <cols>
    <col min="2" max="2" width="40.140625" customWidth="1"/>
    <col min="3" max="3" width="23" customWidth="1"/>
    <col min="4" max="4" width="43.5703125" customWidth="1"/>
    <col min="5" max="5" width="16.85546875" customWidth="1"/>
  </cols>
  <sheetData>
    <row r="1" spans="2:5" ht="15.75" thickBot="1"/>
    <row r="2" spans="2:5">
      <c r="B2" s="502" t="s">
        <v>133</v>
      </c>
      <c r="C2" s="503"/>
      <c r="D2" s="503"/>
      <c r="E2" s="504"/>
    </row>
    <row r="3" spans="2:5">
      <c r="B3" s="507" t="s">
        <v>134</v>
      </c>
      <c r="C3" s="508"/>
      <c r="D3" s="508"/>
      <c r="E3" s="509"/>
    </row>
    <row r="4" spans="2:5">
      <c r="B4" s="507" t="s">
        <v>135</v>
      </c>
      <c r="C4" s="508"/>
      <c r="D4" s="508"/>
      <c r="E4" s="509"/>
    </row>
    <row r="5" spans="2:5">
      <c r="B5" s="198"/>
      <c r="E5" s="199"/>
    </row>
    <row r="6" spans="2:5">
      <c r="B6" s="510" t="s">
        <v>136</v>
      </c>
      <c r="C6" s="511"/>
      <c r="D6" s="511"/>
      <c r="E6" s="512"/>
    </row>
    <row r="7" spans="2:5">
      <c r="B7" s="510" t="s">
        <v>137</v>
      </c>
      <c r="C7" s="511"/>
      <c r="D7" s="511"/>
      <c r="E7" s="512"/>
    </row>
    <row r="8" spans="2:5" ht="33" customHeight="1">
      <c r="B8" s="510" t="s">
        <v>138</v>
      </c>
      <c r="C8" s="511"/>
      <c r="D8" s="511"/>
      <c r="E8" s="512"/>
    </row>
    <row r="9" spans="2:5" ht="34.5" customHeight="1" thickBot="1">
      <c r="B9" s="513" t="s">
        <v>139</v>
      </c>
      <c r="C9" s="514"/>
      <c r="D9" s="514"/>
      <c r="E9" s="515"/>
    </row>
    <row r="11" spans="2:5" ht="15.75" thickBot="1"/>
    <row r="12" spans="2:5" ht="30.75" customHeight="1">
      <c r="B12" s="496" t="s">
        <v>40</v>
      </c>
      <c r="C12" s="497"/>
      <c r="D12" s="497"/>
      <c r="E12" s="498"/>
    </row>
    <row r="13" spans="2:5">
      <c r="B13" s="190" t="s">
        <v>140</v>
      </c>
      <c r="C13" s="185" t="s">
        <v>141</v>
      </c>
      <c r="D13" s="185" t="s">
        <v>142</v>
      </c>
      <c r="E13" s="188" t="s">
        <v>143</v>
      </c>
    </row>
    <row r="14" spans="2:5">
      <c r="B14" s="93" t="s">
        <v>144</v>
      </c>
      <c r="C14" s="200"/>
      <c r="D14" s="317" t="s">
        <v>145</v>
      </c>
      <c r="E14" s="21">
        <f>$D$19*C14</f>
        <v>0</v>
      </c>
    </row>
    <row r="15" spans="2:5">
      <c r="B15" s="93" t="s">
        <v>146</v>
      </c>
      <c r="C15" s="200"/>
      <c r="D15" s="317" t="s">
        <v>147</v>
      </c>
      <c r="E15" s="21">
        <f>$D$19*C15</f>
        <v>0</v>
      </c>
    </row>
    <row r="16" spans="2:5">
      <c r="B16" s="93" t="s">
        <v>148</v>
      </c>
      <c r="C16" s="200"/>
      <c r="D16" s="317" t="s">
        <v>149</v>
      </c>
      <c r="E16" s="21">
        <f t="shared" ref="E16:E18" si="0">$D$19*C16</f>
        <v>0</v>
      </c>
    </row>
    <row r="17" spans="2:5">
      <c r="B17" s="93" t="s">
        <v>150</v>
      </c>
      <c r="C17" s="200"/>
      <c r="D17" s="317" t="s">
        <v>151</v>
      </c>
      <c r="E17" s="21">
        <f t="shared" si="0"/>
        <v>0</v>
      </c>
    </row>
    <row r="18" spans="2:5">
      <c r="B18" s="93" t="s">
        <v>152</v>
      </c>
      <c r="C18" s="200"/>
      <c r="D18" s="317" t="s">
        <v>153</v>
      </c>
      <c r="E18" s="21">
        <f t="shared" si="0"/>
        <v>0</v>
      </c>
    </row>
    <row r="19" spans="2:5" ht="16.5" thickBot="1">
      <c r="B19" s="186" t="s">
        <v>154</v>
      </c>
      <c r="C19" s="191">
        <f>SUM(C14:C18)</f>
        <v>0</v>
      </c>
      <c r="D19" s="505">
        <f>Synthèse!K20</f>
        <v>0</v>
      </c>
      <c r="E19" s="506"/>
    </row>
    <row r="21" spans="2:5" ht="15.75" thickBot="1"/>
    <row r="22" spans="2:5">
      <c r="B22" s="499" t="s">
        <v>58</v>
      </c>
      <c r="C22" s="500"/>
      <c r="D22" s="501"/>
    </row>
    <row r="23" spans="2:5">
      <c r="B23" s="187" t="s">
        <v>140</v>
      </c>
      <c r="C23" s="185" t="s">
        <v>155</v>
      </c>
      <c r="D23" s="188" t="s">
        <v>156</v>
      </c>
    </row>
    <row r="24" spans="2:5">
      <c r="B24" s="94" t="s">
        <v>157</v>
      </c>
      <c r="C24" s="318" t="s">
        <v>254</v>
      </c>
      <c r="D24" s="319" t="s">
        <v>158</v>
      </c>
    </row>
    <row r="25" spans="2:5" ht="15.75" thickBot="1">
      <c r="B25" s="116" t="s">
        <v>61</v>
      </c>
      <c r="C25" s="320" t="s">
        <v>254</v>
      </c>
      <c r="D25" s="321" t="s">
        <v>158</v>
      </c>
    </row>
    <row r="27" spans="2:5" ht="15.75" thickBot="1"/>
    <row r="28" spans="2:5">
      <c r="B28" s="499" t="s">
        <v>159</v>
      </c>
      <c r="C28" s="500"/>
      <c r="D28" s="501"/>
    </row>
    <row r="29" spans="2:5">
      <c r="B29" s="187" t="s">
        <v>31</v>
      </c>
      <c r="C29" s="185" t="s">
        <v>155</v>
      </c>
      <c r="D29" s="188" t="s">
        <v>160</v>
      </c>
    </row>
    <row r="30" spans="2:5" ht="45">
      <c r="B30" s="94" t="s">
        <v>256</v>
      </c>
      <c r="C30" s="57" t="s">
        <v>161</v>
      </c>
      <c r="D30" s="193" t="s">
        <v>162</v>
      </c>
    </row>
    <row r="31" spans="2:5">
      <c r="B31" s="94" t="s">
        <v>257</v>
      </c>
      <c r="C31" s="196" t="s">
        <v>165</v>
      </c>
      <c r="D31" s="197" t="s">
        <v>166</v>
      </c>
    </row>
    <row r="32" spans="2:5">
      <c r="B32" s="94" t="s">
        <v>258</v>
      </c>
      <c r="C32" s="196" t="s">
        <v>165</v>
      </c>
      <c r="D32" s="197" t="s">
        <v>166</v>
      </c>
    </row>
    <row r="33" spans="2:4">
      <c r="B33" s="94" t="s">
        <v>163</v>
      </c>
      <c r="C33" s="196" t="s">
        <v>165</v>
      </c>
      <c r="D33" s="197" t="s">
        <v>166</v>
      </c>
    </row>
    <row r="34" spans="2:4">
      <c r="B34" s="95" t="s">
        <v>164</v>
      </c>
      <c r="C34" s="196" t="s">
        <v>165</v>
      </c>
      <c r="D34" s="197" t="s">
        <v>166</v>
      </c>
    </row>
    <row r="35" spans="2:4" ht="15.75" thickBot="1">
      <c r="B35" s="116" t="s">
        <v>167</v>
      </c>
      <c r="C35" s="194" t="s">
        <v>165</v>
      </c>
      <c r="D35" s="195" t="s">
        <v>166</v>
      </c>
    </row>
    <row r="37" spans="2:4" ht="15.75" thickBot="1"/>
    <row r="38" spans="2:4">
      <c r="B38" s="499" t="s">
        <v>168</v>
      </c>
      <c r="C38" s="500"/>
      <c r="D38" s="501"/>
    </row>
    <row r="39" spans="2:4">
      <c r="B39" s="187" t="s">
        <v>140</v>
      </c>
      <c r="C39" s="185" t="s">
        <v>155</v>
      </c>
      <c r="D39" s="188" t="s">
        <v>142</v>
      </c>
    </row>
    <row r="40" spans="2:4" ht="25.5">
      <c r="B40" s="94" t="s">
        <v>67</v>
      </c>
      <c r="C40" s="189" t="s">
        <v>169</v>
      </c>
      <c r="D40" s="192" t="s">
        <v>170</v>
      </c>
    </row>
    <row r="41" spans="2:4">
      <c r="B41" s="94" t="s">
        <v>184</v>
      </c>
      <c r="C41" s="189" t="s">
        <v>171</v>
      </c>
      <c r="D41" s="192" t="s">
        <v>172</v>
      </c>
    </row>
    <row r="42" spans="2:4" ht="27.95" customHeight="1">
      <c r="B42" s="241" t="s">
        <v>187</v>
      </c>
      <c r="C42" s="189" t="s">
        <v>171</v>
      </c>
      <c r="D42" s="556" t="s">
        <v>267</v>
      </c>
    </row>
    <row r="43" spans="2:4" ht="27.95" customHeight="1">
      <c r="B43" s="241" t="s">
        <v>259</v>
      </c>
      <c r="C43" s="189" t="s">
        <v>171</v>
      </c>
      <c r="D43" s="556" t="s">
        <v>267</v>
      </c>
    </row>
    <row r="44" spans="2:4" ht="27.95" customHeight="1">
      <c r="B44" s="241" t="s">
        <v>260</v>
      </c>
      <c r="C44" s="189" t="s">
        <v>171</v>
      </c>
      <c r="D44" s="556" t="s">
        <v>267</v>
      </c>
    </row>
    <row r="45" spans="2:4" ht="27.95" customHeight="1" thickBot="1">
      <c r="B45" s="244" t="s">
        <v>261</v>
      </c>
      <c r="C45" s="245" t="s">
        <v>171</v>
      </c>
      <c r="D45" s="557" t="s">
        <v>267</v>
      </c>
    </row>
  </sheetData>
  <mergeCells count="12">
    <mergeCell ref="B12:E12"/>
    <mergeCell ref="B38:D38"/>
    <mergeCell ref="B28:D28"/>
    <mergeCell ref="B2:E2"/>
    <mergeCell ref="D19:E19"/>
    <mergeCell ref="B22:D22"/>
    <mergeCell ref="B3:E3"/>
    <mergeCell ref="B6:E6"/>
    <mergeCell ref="B9:E9"/>
    <mergeCell ref="B8:E8"/>
    <mergeCell ref="B7:E7"/>
    <mergeCell ref="B4:E4"/>
  </mergeCells>
  <phoneticPr fontId="35"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bfcc1e2-bb92-40d2-b92e-ffc165983dc6" xsi:nil="true"/>
    <lcf76f155ced4ddcb4097134ff3c332f xmlns="32a319fc-7ac8-40d1-816b-412dd4dc4ae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BC04D5D68CB8944AEBA810CC29E0C3B" ma:contentTypeVersion="18" ma:contentTypeDescription="Crée un document." ma:contentTypeScope="" ma:versionID="6ae7605b85f2d08a5c23b7df8ee79754">
  <xsd:schema xmlns:xsd="http://www.w3.org/2001/XMLSchema" xmlns:xs="http://www.w3.org/2001/XMLSchema" xmlns:p="http://schemas.microsoft.com/office/2006/metadata/properties" xmlns:ns2="32a319fc-7ac8-40d1-816b-412dd4dc4ae6" xmlns:ns3="fbfcc1e2-bb92-40d2-b92e-ffc165983dc6" targetNamespace="http://schemas.microsoft.com/office/2006/metadata/properties" ma:root="true" ma:fieldsID="ec1b3f35ee591279d8ef04012f2506e9" ns2:_="" ns3:_="">
    <xsd:import namespace="32a319fc-7ac8-40d1-816b-412dd4dc4ae6"/>
    <xsd:import namespace="fbfcc1e2-bb92-40d2-b92e-ffc165983dc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a319fc-7ac8-40d1-816b-412dd4dc4a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5096f5d6-3256-4090-9362-038d665d195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fcc1e2-bb92-40d2-b92e-ffc165983dc6"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8bc56a3-ffa0-4350-ad41-04f6d7da7e87}" ma:internalName="TaxCatchAll" ma:showField="CatchAllData" ma:web="fbfcc1e2-bb92-40d2-b92e-ffc165983d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7463AF-0358-48D6-812A-77A28C0AD1AB}">
  <ds:schemaRefs>
    <ds:schemaRef ds:uri="32a319fc-7ac8-40d1-816b-412dd4dc4ae6"/>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fbfcc1e2-bb92-40d2-b92e-ffc165983dc6"/>
    <ds:schemaRef ds:uri="http://www.w3.org/XML/1998/namespace"/>
    <ds:schemaRef ds:uri="http://purl.org/dc/dcmitype/"/>
  </ds:schemaRefs>
</ds:datastoreItem>
</file>

<file path=customXml/itemProps2.xml><?xml version="1.0" encoding="utf-8"?>
<ds:datastoreItem xmlns:ds="http://schemas.openxmlformats.org/officeDocument/2006/customXml" ds:itemID="{F8A21D8F-22E1-4CBD-80F9-010022F4F42B}">
  <ds:schemaRefs>
    <ds:schemaRef ds:uri="http://schemas.microsoft.com/sharepoint/v3/contenttype/forms"/>
  </ds:schemaRefs>
</ds:datastoreItem>
</file>

<file path=customXml/itemProps3.xml><?xml version="1.0" encoding="utf-8"?>
<ds:datastoreItem xmlns:ds="http://schemas.openxmlformats.org/officeDocument/2006/customXml" ds:itemID="{B128C7B2-548D-46C4-AD36-74093C570D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a319fc-7ac8-40d1-816b-412dd4dc4ae6"/>
    <ds:schemaRef ds:uri="fbfcc1e2-bb92-40d2-b92e-ffc165983d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Mode d'emploi</vt:lpstr>
      <vt:lpstr>Synthèse</vt:lpstr>
      <vt:lpstr>Profils</vt:lpstr>
      <vt:lpstr>Prestations BUILD</vt:lpstr>
      <vt:lpstr>Prestations RUN</vt:lpstr>
      <vt:lpstr>Prestations OPTIONS</vt:lpstr>
      <vt:lpstr>Licences et environnements</vt:lpstr>
      <vt:lpstr>RFA</vt:lpstr>
      <vt:lpstr>Echéancier de paiement</vt:lpstr>
    </vt:vector>
  </TitlesOfParts>
  <Manager/>
  <Company>SNCF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PIOT Dylan</dc:creator>
  <cp:keywords/>
  <dc:description/>
  <cp:lastModifiedBy>GAUTHIER Jade (EXT MEOTEC)</cp:lastModifiedBy>
  <cp:revision/>
  <dcterms:created xsi:type="dcterms:W3CDTF">2017-06-26T12:44:44Z</dcterms:created>
  <dcterms:modified xsi:type="dcterms:W3CDTF">2025-06-19T15:13:30Z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0x0101003BC04D5D68CB8944AEBA810CC29E0C3B</vt:lpwstr>
  </property>
  <property fmtid="{D5CDD505-2E9C-101B-9397-08002B2CF9AE}" pid="3" name="MSIP_Label_fb6c2d8a-efcc-437e-93d5-54cea663bf73_Enabled">
    <vt:lpwstr>true</vt:lpwstr>
  </property>
  <property fmtid="{D5CDD505-2E9C-101B-9397-08002B2CF9AE}" pid="4" name="MSIP_Label_fb6c2d8a-efcc-437e-93d5-54cea663bf73_SetDate">
    <vt:lpwstr>2021-07-08T13:12:42Z</vt:lpwstr>
  </property>
  <property fmtid="{D5CDD505-2E9C-101B-9397-08002B2CF9AE}" pid="5" name="MSIP_Label_fb6c2d8a-efcc-437e-93d5-54cea663bf73_Method">
    <vt:lpwstr>Standard</vt:lpwstr>
  </property>
  <property fmtid="{D5CDD505-2E9C-101B-9397-08002B2CF9AE}" pid="6" name="MSIP_Label_fb6c2d8a-efcc-437e-93d5-54cea663bf73_Name">
    <vt:lpwstr>Diffusable [sans marquage] temp</vt:lpwstr>
  </property>
  <property fmtid="{D5CDD505-2E9C-101B-9397-08002B2CF9AE}" pid="7" name="MSIP_Label_fb6c2d8a-efcc-437e-93d5-54cea663bf73_SiteId">
    <vt:lpwstr>4a7c8238-5799-4b16-9fc6-9ad8fce5a7d9</vt:lpwstr>
  </property>
  <property fmtid="{D5CDD505-2E9C-101B-9397-08002B2CF9AE}" pid="8" name="MSIP_Label_fb6c2d8a-efcc-437e-93d5-54cea663bf73_ActionId">
    <vt:lpwstr>17102be6-274a-44ba-ab0c-bef5bc13aeb5</vt:lpwstr>
  </property>
  <property fmtid="{D5CDD505-2E9C-101B-9397-08002B2CF9AE}" pid="9" name="MSIP_Label_fb6c2d8a-efcc-437e-93d5-54cea663bf73_ContentBits">
    <vt:lpwstr>0</vt:lpwstr>
  </property>
  <property fmtid="{D5CDD505-2E9C-101B-9397-08002B2CF9AE}" pid="10" name="MediaServiceImageTags">
    <vt:lpwstr/>
  </property>
</Properties>
</file>